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200" windowHeight="11700" tabRatio="936"/>
  </bookViews>
  <sheets>
    <sheet name="一般收支平衡表" sheetId="8" r:id="rId1"/>
    <sheet name="基金收支平衡表" sheetId="13" r:id="rId2"/>
    <sheet name="新增债券" sheetId="17" r:id="rId3"/>
    <sheet name="特别国债" sheetId="31" r:id="rId4"/>
  </sheets>
  <definedNames>
    <definedName name="_xlnm.Print_Area" localSheetId="1">基金收支平衡表!$A$1:$N$22</definedName>
    <definedName name="_xlnm.Print_Area" localSheetId="3">特别国债!$A$1:$E$8</definedName>
    <definedName name="_xlnm.Print_Area" localSheetId="2">新增债券!$A$1:$E$7</definedName>
    <definedName name="_xlnm.Print_Area" localSheetId="0">一般收支平衡表!$A$1:$N$35</definedName>
    <definedName name="_xlnm.Print_Titles" localSheetId="0">一般收支平衡表!$1:$5</definedName>
  </definedNames>
  <calcPr calcId="125725"/>
</workbook>
</file>

<file path=xl/calcChain.xml><?xml version="1.0" encoding="utf-8"?>
<calcChain xmlns="http://schemas.openxmlformats.org/spreadsheetml/2006/main">
  <c r="N15" i="13"/>
  <c r="G16"/>
  <c r="E5" i="17" l="1"/>
  <c r="E5" i="31"/>
  <c r="F17" i="8"/>
  <c r="F18"/>
  <c r="G7"/>
  <c r="G9"/>
  <c r="G10"/>
  <c r="G11"/>
  <c r="G13"/>
  <c r="G14"/>
  <c r="G15"/>
  <c r="G16"/>
  <c r="G17"/>
  <c r="G18"/>
  <c r="G21"/>
  <c r="G22"/>
  <c r="G23"/>
  <c r="G24"/>
  <c r="G26"/>
  <c r="G27"/>
  <c r="G28"/>
  <c r="G29"/>
  <c r="G30"/>
  <c r="G31"/>
  <c r="F13"/>
  <c r="F14"/>
  <c r="F16"/>
  <c r="O7"/>
  <c r="O9"/>
  <c r="O10"/>
  <c r="O11"/>
  <c r="O16"/>
  <c r="O17"/>
  <c r="O18"/>
  <c r="O21"/>
  <c r="O22"/>
  <c r="O23"/>
  <c r="O25"/>
  <c r="O26"/>
  <c r="O27"/>
  <c r="O28"/>
  <c r="O29"/>
  <c r="O30"/>
  <c r="O31"/>
  <c r="N9"/>
  <c r="N10"/>
  <c r="N11"/>
  <c r="N12"/>
  <c r="N14"/>
  <c r="N23"/>
  <c r="N25"/>
  <c r="N26"/>
  <c r="N28"/>
  <c r="N29"/>
  <c r="N30"/>
  <c r="M9"/>
  <c r="M10"/>
  <c r="M11"/>
  <c r="M12"/>
  <c r="M14"/>
  <c r="M23"/>
  <c r="M25"/>
  <c r="M26"/>
  <c r="F7"/>
  <c r="F9"/>
  <c r="F10"/>
  <c r="F11"/>
  <c r="E15" i="13"/>
  <c r="N8"/>
  <c r="N9"/>
  <c r="N10"/>
  <c r="N12"/>
  <c r="N13"/>
  <c r="N17"/>
  <c r="N18"/>
  <c r="N19"/>
  <c r="M9"/>
  <c r="M10"/>
  <c r="M12"/>
  <c r="M13"/>
  <c r="G7"/>
  <c r="G8"/>
  <c r="G9"/>
  <c r="G10"/>
  <c r="G11"/>
  <c r="G12"/>
  <c r="G13"/>
  <c r="G14"/>
  <c r="G15"/>
  <c r="G19"/>
  <c r="G20"/>
  <c r="F7"/>
  <c r="F8"/>
  <c r="F9"/>
  <c r="F10"/>
  <c r="F11"/>
  <c r="F12"/>
  <c r="F13"/>
  <c r="F14"/>
  <c r="F15"/>
  <c r="E17"/>
  <c r="P7"/>
  <c r="P8"/>
  <c r="P9"/>
  <c r="P10"/>
  <c r="P11"/>
  <c r="P12"/>
  <c r="P13"/>
  <c r="P14"/>
  <c r="L14"/>
  <c r="L11"/>
  <c r="L7"/>
  <c r="L6" s="1"/>
  <c r="E6"/>
  <c r="L27" i="8"/>
  <c r="L24"/>
  <c r="L22"/>
  <c r="L20"/>
  <c r="L19"/>
  <c r="L17"/>
  <c r="L16"/>
  <c r="L13"/>
  <c r="L8"/>
  <c r="E19"/>
  <c r="E12"/>
  <c r="E8"/>
  <c r="E6" s="1"/>
  <c r="E33" s="1"/>
  <c r="E22" i="13" l="1"/>
  <c r="E21"/>
  <c r="L21"/>
  <c r="E32" i="8"/>
  <c r="L18"/>
  <c r="L7"/>
  <c r="L15"/>
  <c r="L21"/>
  <c r="L16" i="13"/>
  <c r="L22" s="1"/>
  <c r="L20" l="1"/>
  <c r="E23"/>
  <c r="L6" i="8"/>
  <c r="L31" l="1"/>
  <c r="L33"/>
  <c r="L32"/>
  <c r="L23" i="13"/>
  <c r="E35" i="8" s="1"/>
  <c r="K17"/>
  <c r="J21"/>
  <c r="J20"/>
  <c r="C19" i="13"/>
  <c r="C18"/>
  <c r="B17"/>
  <c r="I16" s="1"/>
  <c r="I19" s="1"/>
  <c r="J16"/>
  <c r="K14"/>
  <c r="I14"/>
  <c r="C13"/>
  <c r="K11"/>
  <c r="J11"/>
  <c r="I11"/>
  <c r="I18" s="1"/>
  <c r="K7"/>
  <c r="K6" s="1"/>
  <c r="J7"/>
  <c r="J6" s="1"/>
  <c r="I7"/>
  <c r="I6" s="1"/>
  <c r="D6"/>
  <c r="C6"/>
  <c r="B6"/>
  <c r="K27" i="8"/>
  <c r="N27" s="1"/>
  <c r="J26"/>
  <c r="I26"/>
  <c r="K24"/>
  <c r="I24"/>
  <c r="K22"/>
  <c r="J22"/>
  <c r="I22"/>
  <c r="C21"/>
  <c r="K20"/>
  <c r="I20"/>
  <c r="I29" s="1"/>
  <c r="C20"/>
  <c r="K19"/>
  <c r="J19"/>
  <c r="I19"/>
  <c r="I28" s="1"/>
  <c r="B19"/>
  <c r="I21" s="1"/>
  <c r="I30" s="1"/>
  <c r="I17"/>
  <c r="K16"/>
  <c r="J16"/>
  <c r="J15" s="1"/>
  <c r="I16"/>
  <c r="C15"/>
  <c r="J14"/>
  <c r="I14"/>
  <c r="C14"/>
  <c r="K13"/>
  <c r="C13"/>
  <c r="D12"/>
  <c r="G12" s="1"/>
  <c r="B12"/>
  <c r="C11"/>
  <c r="B11"/>
  <c r="B10"/>
  <c r="B8" s="1"/>
  <c r="B6" s="1"/>
  <c r="K8"/>
  <c r="J8"/>
  <c r="I8"/>
  <c r="D8"/>
  <c r="G8" s="1"/>
  <c r="C8"/>
  <c r="C6" s="1"/>
  <c r="B22" i="13" l="1"/>
  <c r="C17"/>
  <c r="C22" s="1"/>
  <c r="J18"/>
  <c r="J18" i="8"/>
  <c r="J29"/>
  <c r="M7" i="13"/>
  <c r="N7"/>
  <c r="D21"/>
  <c r="P6"/>
  <c r="G6"/>
  <c r="F6"/>
  <c r="M11"/>
  <c r="N11"/>
  <c r="N6"/>
  <c r="K21"/>
  <c r="M6"/>
  <c r="M14"/>
  <c r="N14"/>
  <c r="J19"/>
  <c r="J17" s="1"/>
  <c r="C19" i="8"/>
  <c r="I15"/>
  <c r="I7"/>
  <c r="I18"/>
  <c r="J7"/>
  <c r="J6" s="1"/>
  <c r="J28"/>
  <c r="J30"/>
  <c r="M20"/>
  <c r="N20"/>
  <c r="F12"/>
  <c r="N24"/>
  <c r="M24"/>
  <c r="N17"/>
  <c r="M17"/>
  <c r="I27"/>
  <c r="N16"/>
  <c r="M16"/>
  <c r="C12"/>
  <c r="F8"/>
  <c r="O8"/>
  <c r="N8"/>
  <c r="M8"/>
  <c r="N13"/>
  <c r="M13"/>
  <c r="M19"/>
  <c r="N19"/>
  <c r="N22"/>
  <c r="M22"/>
  <c r="L34"/>
  <c r="B33"/>
  <c r="B32"/>
  <c r="J21" i="13"/>
  <c r="J20"/>
  <c r="I17"/>
  <c r="I22" s="1"/>
  <c r="B23" s="1"/>
  <c r="I23" s="1"/>
  <c r="D6" i="8"/>
  <c r="K18"/>
  <c r="C21" i="13"/>
  <c r="B21"/>
  <c r="K15" i="8"/>
  <c r="I20" i="13"/>
  <c r="K7" i="8"/>
  <c r="C32"/>
  <c r="I21" i="13"/>
  <c r="J27" i="8" l="1"/>
  <c r="C33"/>
  <c r="N21" i="13"/>
  <c r="M21"/>
  <c r="G21"/>
  <c r="F21"/>
  <c r="J22"/>
  <c r="C23" s="1"/>
  <c r="J23" s="1"/>
  <c r="C35" i="8" s="1"/>
  <c r="D18" i="13"/>
  <c r="I6" i="8"/>
  <c r="I32" s="1"/>
  <c r="K6"/>
  <c r="K32" s="1"/>
  <c r="J31"/>
  <c r="J32"/>
  <c r="I31"/>
  <c r="M15"/>
  <c r="N15"/>
  <c r="N18"/>
  <c r="M18"/>
  <c r="J33"/>
  <c r="J34" s="1"/>
  <c r="D20"/>
  <c r="G20" s="1"/>
  <c r="N7"/>
  <c r="M7"/>
  <c r="O6"/>
  <c r="F6"/>
  <c r="G6"/>
  <c r="L35"/>
  <c r="D32"/>
  <c r="G32" s="1"/>
  <c r="N6" l="1"/>
  <c r="C34"/>
  <c r="J35" s="1"/>
  <c r="I33"/>
  <c r="I34" s="1"/>
  <c r="G18" i="13"/>
  <c r="F18"/>
  <c r="D17"/>
  <c r="D22" s="1"/>
  <c r="M6" i="8"/>
  <c r="F32"/>
  <c r="O20"/>
  <c r="F20"/>
  <c r="D19"/>
  <c r="G19" s="1"/>
  <c r="M32"/>
  <c r="N32"/>
  <c r="E34"/>
  <c r="K21"/>
  <c r="F22" i="13" l="1"/>
  <c r="G22"/>
  <c r="F17"/>
  <c r="G17"/>
  <c r="K16"/>
  <c r="N21" i="8"/>
  <c r="M21"/>
  <c r="O19"/>
  <c r="F19"/>
  <c r="D33"/>
  <c r="K31"/>
  <c r="K33"/>
  <c r="K20" i="13"/>
  <c r="K22"/>
  <c r="N20" l="1"/>
  <c r="M20"/>
  <c r="M22"/>
  <c r="N22"/>
  <c r="M16"/>
  <c r="N16"/>
  <c r="D23"/>
  <c r="K34" i="8"/>
  <c r="M34" s="1"/>
  <c r="G33"/>
  <c r="F33"/>
  <c r="N31"/>
  <c r="M31"/>
  <c r="M33"/>
  <c r="N33"/>
  <c r="N34" l="1"/>
  <c r="F23" i="13"/>
  <c r="G23"/>
  <c r="K23"/>
  <c r="D35" i="8" l="1"/>
  <c r="M23" i="13"/>
  <c r="N23"/>
  <c r="F35" i="8" l="1"/>
  <c r="G35"/>
  <c r="K35"/>
  <c r="N35" l="1"/>
  <c r="D34"/>
  <c r="G34" s="1"/>
</calcChain>
</file>

<file path=xl/sharedStrings.xml><?xml version="1.0" encoding="utf-8"?>
<sst xmlns="http://schemas.openxmlformats.org/spreadsheetml/2006/main" count="165" uniqueCount="134">
  <si>
    <t>附表1：</t>
  </si>
  <si>
    <t>潮南区2020年一般公共预算收支平衡表</t>
  </si>
  <si>
    <t>单位：万元</t>
  </si>
  <si>
    <t>收    入</t>
  </si>
  <si>
    <t>支    出</t>
  </si>
  <si>
    <t>项  目</t>
  </si>
  <si>
    <t>上年              预算数</t>
  </si>
  <si>
    <t>上年             执行数</t>
  </si>
  <si>
    <t>一、本级一般公共预算收入</t>
  </si>
  <si>
    <t>一、本级一般公共预算支出</t>
  </si>
  <si>
    <t>（一）税收收入</t>
  </si>
  <si>
    <t>（一）基本支出</t>
  </si>
  <si>
    <t>（二）非税收入</t>
  </si>
  <si>
    <t>1.基本工资、津补贴、绩效工资、绩效考核奖金、年终奖</t>
  </si>
  <si>
    <t>1.税务部门</t>
  </si>
  <si>
    <t>①区直单位供养人员</t>
  </si>
  <si>
    <t>2.财政部门</t>
  </si>
  <si>
    <t>②镇级供养人员</t>
  </si>
  <si>
    <t>二、上级财力性补助收入</t>
  </si>
  <si>
    <t>③教师</t>
  </si>
  <si>
    <t>三、上级转移支付补助收入</t>
  </si>
  <si>
    <t>2.医疗保险、住房公积金、社保、社保年金、交通补助等其他工资性支出</t>
  </si>
  <si>
    <t>（一）一般性转移支付补助</t>
  </si>
  <si>
    <t>3.其他人员支出</t>
  </si>
  <si>
    <t>（二）专项转移支付补助</t>
  </si>
  <si>
    <t>4.公用支出</t>
  </si>
  <si>
    <t>（三）结余资金收回</t>
  </si>
  <si>
    <t>（二）项目支出</t>
  </si>
  <si>
    <t>四、地方政府置换债券转贷收入</t>
  </si>
  <si>
    <t>1.常规预算</t>
  </si>
  <si>
    <t>五、地方政府新增债券转贷收入</t>
  </si>
  <si>
    <t>2.综合预算</t>
  </si>
  <si>
    <t>二、上级转移性支付补助支出</t>
  </si>
  <si>
    <t>（一）上级一般性转移支付补助支出</t>
  </si>
  <si>
    <t>（一）线上结转</t>
  </si>
  <si>
    <t>（二）上级专项转移支付补助支出</t>
  </si>
  <si>
    <t>（二）收回存量资金</t>
  </si>
  <si>
    <t>三、上年结转支出</t>
  </si>
  <si>
    <t>八、动用预算稳定调节基金</t>
  </si>
  <si>
    <t>四、地方政府置换债券还本支出（线下支出）</t>
  </si>
  <si>
    <t>九、调入资金（收缴成田镇等12个卫生院财政历年财政垫付退休待遇补助）</t>
  </si>
  <si>
    <t>五、地方政府债券偿还本金
（线下支出）</t>
  </si>
  <si>
    <t>六、地方政府新增债券安排的支出</t>
  </si>
  <si>
    <t>（一）当年上级一般性转移支付补助支出</t>
  </si>
  <si>
    <t>（二）当年上级专项转移支付补助支出</t>
  </si>
  <si>
    <t>（三）上年结转支出</t>
  </si>
  <si>
    <t>一般公共预算支出</t>
  </si>
  <si>
    <t>本级一般公共预算
可支配财力</t>
  </si>
  <si>
    <t>本级一般公共预算
支出负担</t>
  </si>
  <si>
    <t>全口径一般公共预算财力</t>
  </si>
  <si>
    <t>全口径一般公共预算
支出负担</t>
  </si>
  <si>
    <t>收支缺口挂账
（待调入资金）</t>
  </si>
  <si>
    <t>财力缺口</t>
  </si>
  <si>
    <t>从政府性基金预算调入一般公共预算（调入资金）</t>
  </si>
  <si>
    <t>结余补充预算稳定调节基金（调出资金）</t>
  </si>
  <si>
    <t>潮南区2020年政府性基金预算收支平衡表</t>
  </si>
  <si>
    <t>一、本级政府性基金预算收入</t>
  </si>
  <si>
    <t>一、本级政府性基金预算支出</t>
  </si>
  <si>
    <t>（一）国有土地使用权出让收入</t>
  </si>
  <si>
    <t>（一）国有土地使用权出让收入安排的支出（包括债券发行费及利息）</t>
  </si>
  <si>
    <t>（二）城市基础设施配套费收入</t>
  </si>
  <si>
    <t>（二）城市基础设施配套费收入安排的支出</t>
  </si>
  <si>
    <t>（三）彩票公益金收入（按规定需专款专用）</t>
  </si>
  <si>
    <t>（三）彩票公益金收入安排的支出</t>
  </si>
  <si>
    <t>（四）农业土地开发资金收入（按规定需专款专用）</t>
  </si>
  <si>
    <t>（四）农业土地开发资金收入安排的支出</t>
  </si>
  <si>
    <t>（五）污水处理费收入</t>
  </si>
  <si>
    <t>二、上级专项转移支付补助支出</t>
  </si>
  <si>
    <t>（六）其他政府性基金预算收入</t>
  </si>
  <si>
    <t>三、地方政府置换债券还本支出（线下支出）</t>
  </si>
  <si>
    <t>二、上级专项转移支付补助收入</t>
  </si>
  <si>
    <t>四、地方政府债券偿还本金（线下支出）</t>
  </si>
  <si>
    <t>三、地方政府置换债券转贷收入</t>
  </si>
  <si>
    <t>五、地方政府新增债券支出</t>
  </si>
  <si>
    <t>四、地方政府新增债券转贷收入</t>
  </si>
  <si>
    <t>（一）当年上级专项转移支付补助支出</t>
  </si>
  <si>
    <t>（二）上年结转支出</t>
  </si>
  <si>
    <t>（三）清算退回历年结转上级资金</t>
  </si>
  <si>
    <t>政府性基金预算支出</t>
  </si>
  <si>
    <t>本级政府性基金预算
可支配财力</t>
  </si>
  <si>
    <t>本级政府性基金预算
支出负担</t>
  </si>
  <si>
    <t>全口径政府性基金
预算财力</t>
  </si>
  <si>
    <t>财力盈余</t>
  </si>
  <si>
    <t>政府性基金预算
调出资金</t>
  </si>
  <si>
    <t>合计</t>
  </si>
  <si>
    <t xml:space="preserve"> 单位:万元</t>
  </si>
  <si>
    <t>序号</t>
  </si>
  <si>
    <t>主管部门</t>
  </si>
  <si>
    <t>项目单位</t>
  </si>
  <si>
    <t>项目名称</t>
  </si>
  <si>
    <t>计划分配金额</t>
  </si>
  <si>
    <t>年初
预算数</t>
    <phoneticPr fontId="12" type="noConversion"/>
  </si>
  <si>
    <t>调整
预算数</t>
    <phoneticPr fontId="12" type="noConversion"/>
  </si>
  <si>
    <t>变动率</t>
    <phoneticPr fontId="12" type="noConversion"/>
  </si>
  <si>
    <t>变动额</t>
    <phoneticPr fontId="12" type="noConversion"/>
  </si>
  <si>
    <t>潮南区2020年地方政府新增债券资金分配计划表</t>
    <phoneticPr fontId="12" type="noConversion"/>
  </si>
  <si>
    <t>金额单位：万元</t>
    <phoneticPr fontId="44" type="noConversion"/>
  </si>
  <si>
    <t>序号</t>
    <phoneticPr fontId="44" type="noConversion"/>
  </si>
  <si>
    <t>项目名称</t>
    <phoneticPr fontId="44" type="noConversion"/>
  </si>
  <si>
    <t>合计</t>
    <phoneticPr fontId="44" type="noConversion"/>
  </si>
  <si>
    <t>区交通局</t>
    <phoneticPr fontId="44" type="noConversion"/>
  </si>
  <si>
    <t>区教育局</t>
    <phoneticPr fontId="44" type="noConversion"/>
  </si>
  <si>
    <t>区水务局</t>
    <phoneticPr fontId="44" type="noConversion"/>
  </si>
  <si>
    <t>区城管局</t>
    <phoneticPr fontId="44" type="noConversion"/>
  </si>
  <si>
    <t>区卫健局</t>
    <phoneticPr fontId="44" type="noConversion"/>
  </si>
  <si>
    <t>主管部门</t>
    <phoneticPr fontId="12" type="noConversion"/>
  </si>
  <si>
    <t>项目单位</t>
    <phoneticPr fontId="44" type="noConversion"/>
  </si>
  <si>
    <t>附表3：</t>
    <phoneticPr fontId="12" type="noConversion"/>
  </si>
  <si>
    <t>区城管局</t>
    <phoneticPr fontId="44" type="noConversion"/>
  </si>
  <si>
    <t>区人民医院</t>
    <phoneticPr fontId="12" type="noConversion"/>
  </si>
  <si>
    <t>区砺青中学</t>
    <phoneticPr fontId="12" type="noConversion"/>
  </si>
  <si>
    <t>区公路事务
中心</t>
    <phoneticPr fontId="12" type="noConversion"/>
  </si>
  <si>
    <t>区秋风水系工程管理处</t>
    <phoneticPr fontId="12" type="noConversion"/>
  </si>
  <si>
    <t>潮南区2020年抗疫特别国债资金分配计划表</t>
    <phoneticPr fontId="44" type="noConversion"/>
  </si>
  <si>
    <t>汕头市潮南区人民医院异地新建</t>
    <phoneticPr fontId="12" type="noConversion"/>
  </si>
  <si>
    <t>汕头市潮南区峡山污水处理厂三期厂网工程及两英污水处理厂扩增管网工程</t>
    <phoneticPr fontId="12" type="noConversion"/>
  </si>
  <si>
    <t>南山截流扩宽工程</t>
    <phoneticPr fontId="12" type="noConversion"/>
  </si>
  <si>
    <t>五、抗疫特别国债</t>
    <phoneticPr fontId="12" type="noConversion"/>
  </si>
  <si>
    <t>六、上年结转收入</t>
    <phoneticPr fontId="12" type="noConversion"/>
  </si>
  <si>
    <t>六、抗疫特别国债安排的支出</t>
    <phoneticPr fontId="12" type="noConversion"/>
  </si>
  <si>
    <t>七、上年结转支出</t>
    <phoneticPr fontId="12" type="noConversion"/>
  </si>
  <si>
    <t>八、结转下年支出</t>
    <phoneticPr fontId="12" type="noConversion"/>
  </si>
  <si>
    <t>六、亚行贷款项目债务转贷收入</t>
    <phoneticPr fontId="12" type="noConversion"/>
  </si>
  <si>
    <t>七、上年结转收入</t>
    <phoneticPr fontId="12" type="noConversion"/>
  </si>
  <si>
    <t>七、亚行贷款还本支出
（线下支出）</t>
    <phoneticPr fontId="12" type="noConversion"/>
  </si>
  <si>
    <t>八、体制和专项上解</t>
    <phoneticPr fontId="12" type="noConversion"/>
  </si>
  <si>
    <t>九、结转下年支出</t>
    <phoneticPr fontId="12" type="noConversion"/>
  </si>
  <si>
    <t>附表1：</t>
    <phoneticPr fontId="12" type="noConversion"/>
  </si>
  <si>
    <t>附表2：</t>
    <phoneticPr fontId="12" type="noConversion"/>
  </si>
  <si>
    <t>全口径政府性基金预算
支出负担</t>
    <phoneticPr fontId="12" type="noConversion"/>
  </si>
  <si>
    <t>潮南区砺青中学新校区项目</t>
    <phoneticPr fontId="12" type="noConversion"/>
  </si>
  <si>
    <t>汕头市潮南区峡山污水处理厂三期厂网工程及两英污水处理厂扩增管网工程</t>
    <phoneticPr fontId="12" type="noConversion"/>
  </si>
  <si>
    <t>汕头市潮南区峡山污水处理厂三期厂网工程及两英污水处理厂扩增管网工程</t>
    <phoneticPr fontId="12" type="noConversion"/>
  </si>
  <si>
    <t>产城融合建设项目（汕南大道潮南段）</t>
    <phoneticPr fontId="12" type="noConversion"/>
  </si>
</sst>
</file>

<file path=xl/styles.xml><?xml version="1.0" encoding="utf-8"?>
<styleSheet xmlns="http://schemas.openxmlformats.org/spreadsheetml/2006/main">
  <numFmts count="5">
    <numFmt numFmtId="43" formatCode="_ * #,##0.00_ ;_ * \-#,##0.00_ ;_ * &quot;-&quot;??_ ;_ @_ "/>
    <numFmt numFmtId="176" formatCode="0_ "/>
    <numFmt numFmtId="177" formatCode="0.00_ ;[Red]\-0.00\ "/>
    <numFmt numFmtId="178" formatCode="0_ ;[Red]\-0\ "/>
    <numFmt numFmtId="179" formatCode="_ * #,##0_ ;_ * \-#,##0_ ;_ * &quot;-&quot;??_ ;_ @_ "/>
  </numFmts>
  <fonts count="49">
    <font>
      <sz val="11"/>
      <color theme="1"/>
      <name val="Tahoma"/>
      <charset val="134"/>
    </font>
    <font>
      <b/>
      <sz val="12"/>
      <name val="宋体"/>
      <family val="3"/>
      <charset val="134"/>
    </font>
    <font>
      <sz val="10"/>
      <name val="Arial"/>
      <family val="2"/>
    </font>
    <font>
      <sz val="12"/>
      <color theme="1"/>
      <name val="仿宋"/>
      <family val="3"/>
      <charset val="134"/>
    </font>
    <font>
      <b/>
      <sz val="12"/>
      <color theme="1"/>
      <name val="仿宋"/>
      <family val="3"/>
      <charset val="134"/>
    </font>
    <font>
      <b/>
      <sz val="18"/>
      <color theme="1"/>
      <name val="宋体"/>
      <family val="3"/>
      <charset val="134"/>
      <scheme val="minor"/>
    </font>
    <font>
      <b/>
      <sz val="18"/>
      <color theme="1"/>
      <name val="宋体"/>
      <family val="3"/>
      <charset val="134"/>
      <scheme val="minor"/>
    </font>
    <font>
      <b/>
      <sz val="12"/>
      <color theme="1"/>
      <name val="宋体"/>
      <family val="3"/>
      <charset val="134"/>
      <scheme val="minor"/>
    </font>
    <font>
      <b/>
      <sz val="12"/>
      <name val="仿宋"/>
      <family val="3"/>
      <charset val="134"/>
    </font>
    <font>
      <b/>
      <sz val="12"/>
      <color theme="1"/>
      <name val="仿宋"/>
      <family val="3"/>
      <charset val="134"/>
    </font>
    <font>
      <sz val="9"/>
      <name val="宋体"/>
      <family val="3"/>
      <charset val="134"/>
    </font>
    <font>
      <sz val="12"/>
      <name val="宋体"/>
      <family val="3"/>
      <charset val="134"/>
    </font>
    <font>
      <sz val="9"/>
      <name val="Tahoma"/>
      <family val="2"/>
    </font>
    <font>
      <sz val="14"/>
      <name val="宋体"/>
      <family val="3"/>
      <charset val="134"/>
    </font>
    <font>
      <sz val="12"/>
      <name val="黑体"/>
      <family val="3"/>
      <charset val="134"/>
    </font>
    <font>
      <b/>
      <sz val="24"/>
      <name val="宋体"/>
      <family val="3"/>
      <charset val="134"/>
    </font>
    <font>
      <b/>
      <sz val="24"/>
      <name val="宋体"/>
      <family val="3"/>
      <charset val="134"/>
    </font>
    <font>
      <b/>
      <sz val="14"/>
      <name val="宋体"/>
      <family val="3"/>
      <charset val="134"/>
    </font>
    <font>
      <b/>
      <sz val="14"/>
      <name val="宋体"/>
      <family val="3"/>
      <charset val="134"/>
    </font>
    <font>
      <sz val="14"/>
      <color theme="1"/>
      <name val="宋体"/>
      <family val="3"/>
      <charset val="134"/>
      <scheme val="minor"/>
    </font>
    <font>
      <b/>
      <sz val="11"/>
      <color theme="1"/>
      <name val="宋体"/>
      <family val="3"/>
      <charset val="134"/>
      <scheme val="minor"/>
    </font>
    <font>
      <sz val="14"/>
      <name val="黑体"/>
      <family val="3"/>
      <charset val="134"/>
    </font>
    <font>
      <sz val="14"/>
      <name val="宋体"/>
      <family val="3"/>
      <charset val="134"/>
      <scheme val="minor"/>
    </font>
    <font>
      <sz val="11"/>
      <color indexed="8"/>
      <name val="宋体"/>
      <family val="3"/>
      <charset val="134"/>
    </font>
    <font>
      <sz val="11"/>
      <color theme="1"/>
      <name val="宋体"/>
      <family val="3"/>
      <charset val="134"/>
      <scheme val="minor"/>
    </font>
    <font>
      <sz val="11"/>
      <color indexed="9"/>
      <name val="宋体"/>
      <family val="3"/>
      <charset val="134"/>
    </font>
    <font>
      <b/>
      <sz val="11"/>
      <color indexed="63"/>
      <name val="宋体"/>
      <family val="3"/>
      <charset val="134"/>
    </font>
    <font>
      <sz val="11"/>
      <color theme="1"/>
      <name val="Tahoma"/>
      <family val="2"/>
    </font>
    <font>
      <b/>
      <sz val="13"/>
      <color indexed="56"/>
      <name val="宋体"/>
      <family val="3"/>
      <charset val="134"/>
    </font>
    <font>
      <b/>
      <sz val="11"/>
      <color indexed="52"/>
      <name val="宋体"/>
      <family val="3"/>
      <charset val="134"/>
    </font>
    <font>
      <sz val="11"/>
      <color indexed="17"/>
      <name val="宋体"/>
      <family val="3"/>
      <charset val="134"/>
    </font>
    <font>
      <b/>
      <sz val="11"/>
      <color indexed="9"/>
      <name val="宋体"/>
      <family val="3"/>
      <charset val="134"/>
    </font>
    <font>
      <b/>
      <sz val="18"/>
      <color indexed="56"/>
      <name val="宋体"/>
      <family val="3"/>
      <charset val="134"/>
    </font>
    <font>
      <sz val="11"/>
      <color indexed="20"/>
      <name val="宋体"/>
      <family val="3"/>
      <charset val="134"/>
    </font>
    <font>
      <sz val="11"/>
      <color indexed="52"/>
      <name val="宋体"/>
      <family val="3"/>
      <charset val="134"/>
    </font>
    <font>
      <b/>
      <sz val="11"/>
      <color indexed="8"/>
      <name val="宋体"/>
      <family val="3"/>
      <charset val="134"/>
    </font>
    <font>
      <b/>
      <sz val="15"/>
      <color indexed="56"/>
      <name val="宋体"/>
      <family val="3"/>
      <charset val="134"/>
    </font>
    <font>
      <b/>
      <sz val="11"/>
      <color indexed="56"/>
      <name val="宋体"/>
      <family val="3"/>
      <charset val="134"/>
    </font>
    <font>
      <sz val="11"/>
      <color indexed="10"/>
      <name val="宋体"/>
      <family val="3"/>
      <charset val="134"/>
    </font>
    <font>
      <i/>
      <sz val="11"/>
      <color indexed="23"/>
      <name val="宋体"/>
      <family val="3"/>
      <charset val="134"/>
    </font>
    <font>
      <sz val="11"/>
      <color indexed="60"/>
      <name val="宋体"/>
      <family val="3"/>
      <charset val="134"/>
    </font>
    <font>
      <sz val="11"/>
      <color indexed="62"/>
      <name val="宋体"/>
      <family val="3"/>
      <charset val="134"/>
    </font>
    <font>
      <sz val="11"/>
      <color theme="1"/>
      <name val="Tahoma"/>
      <family val="2"/>
    </font>
    <font>
      <b/>
      <sz val="20"/>
      <color theme="1"/>
      <name val="宋体"/>
      <family val="3"/>
      <charset val="134"/>
      <scheme val="minor"/>
    </font>
    <font>
      <sz val="9"/>
      <name val="宋体"/>
      <family val="3"/>
      <charset val="134"/>
    </font>
    <font>
      <sz val="12"/>
      <color indexed="8"/>
      <name val="仿宋"/>
      <family val="3"/>
      <charset val="134"/>
    </font>
    <font>
      <sz val="11"/>
      <color theme="1"/>
      <name val="黑体"/>
      <family val="3"/>
      <charset val="134"/>
    </font>
    <font>
      <b/>
      <sz val="20"/>
      <color theme="1"/>
      <name val="宋体"/>
      <family val="3"/>
      <charset val="134"/>
      <scheme val="minor"/>
    </font>
    <font>
      <sz val="13"/>
      <name val="仿宋"/>
      <family val="3"/>
      <charset val="134"/>
    </font>
  </fonts>
  <fills count="25">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indexed="30"/>
        <bgColor indexed="64"/>
      </patternFill>
    </fill>
    <fill>
      <patternFill patternType="solid">
        <fgColor indexed="11"/>
        <bgColor indexed="64"/>
      </patternFill>
    </fill>
    <fill>
      <patternFill patternType="solid">
        <fgColor indexed="22"/>
        <bgColor indexed="64"/>
      </patternFill>
    </fill>
    <fill>
      <patternFill patternType="solid">
        <fgColor indexed="55"/>
        <bgColor indexed="64"/>
      </patternFill>
    </fill>
    <fill>
      <patternFill patternType="solid">
        <fgColor indexed="36"/>
        <bgColor indexed="64"/>
      </patternFill>
    </fill>
    <fill>
      <patternFill patternType="solid">
        <fgColor indexed="27"/>
        <bgColor indexed="64"/>
      </patternFill>
    </fill>
    <fill>
      <patternFill patternType="solid">
        <fgColor indexed="62"/>
        <bgColor indexed="64"/>
      </patternFill>
    </fill>
    <fill>
      <patternFill patternType="solid">
        <fgColor indexed="49"/>
        <bgColor indexed="64"/>
      </patternFill>
    </fill>
    <fill>
      <patternFill patternType="solid">
        <fgColor indexed="26"/>
        <bgColor indexed="64"/>
      </patternFill>
    </fill>
    <fill>
      <patternFill patternType="solid">
        <fgColor indexed="43"/>
        <bgColor indexed="64"/>
      </patternFill>
    </fill>
    <fill>
      <patternFill patternType="solid">
        <fgColor indexed="10"/>
        <bgColor indexed="64"/>
      </patternFill>
    </fill>
    <fill>
      <patternFill patternType="solid">
        <fgColor indexed="57"/>
        <bgColor indexed="64"/>
      </patternFill>
    </fill>
    <fill>
      <patternFill patternType="solid">
        <fgColor indexed="52"/>
        <bgColor indexed="64"/>
      </patternFill>
    </fill>
    <fill>
      <patternFill patternType="solid">
        <fgColor indexed="53"/>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62">
    <xf numFmtId="0" fontId="0" fillId="0" borderId="0"/>
    <xf numFmtId="0" fontId="23" fillId="3" borderId="0" applyNumberFormat="0" applyBorder="0" applyAlignment="0" applyProtection="0">
      <alignment vertical="center"/>
    </xf>
    <xf numFmtId="0" fontId="26" fillId="12" borderId="6" applyNumberFormat="0" applyAlignment="0" applyProtection="0">
      <alignment vertical="center"/>
    </xf>
    <xf numFmtId="0" fontId="24" fillId="0" borderId="0">
      <alignment vertical="center"/>
    </xf>
    <xf numFmtId="0" fontId="29" fillId="12" borderId="8" applyNumberFormat="0" applyAlignment="0" applyProtection="0">
      <alignment vertical="center"/>
    </xf>
    <xf numFmtId="0" fontId="27" fillId="0" borderId="0"/>
    <xf numFmtId="0" fontId="23" fillId="4" borderId="0" applyNumberFormat="0" applyBorder="0" applyAlignment="0" applyProtection="0">
      <alignment vertical="center"/>
    </xf>
    <xf numFmtId="0" fontId="26" fillId="12" borderId="6" applyNumberFormat="0" applyAlignment="0" applyProtection="0">
      <alignment vertical="center"/>
    </xf>
    <xf numFmtId="0" fontId="23" fillId="9" borderId="0" applyNumberFormat="0" applyBorder="0" applyAlignment="0" applyProtection="0">
      <alignment vertical="center"/>
    </xf>
    <xf numFmtId="0" fontId="24" fillId="0" borderId="0">
      <alignment vertical="center"/>
    </xf>
    <xf numFmtId="0" fontId="25" fillId="5" borderId="0" applyNumberFormat="0" applyBorder="0" applyAlignment="0" applyProtection="0">
      <alignment vertical="center"/>
    </xf>
    <xf numFmtId="0" fontId="39" fillId="0" borderId="0" applyNumberFormat="0" applyFill="0" applyBorder="0" applyAlignment="0" applyProtection="0">
      <alignment vertical="center"/>
    </xf>
    <xf numFmtId="0" fontId="24" fillId="0" borderId="0">
      <alignment vertical="center"/>
    </xf>
    <xf numFmtId="0" fontId="25" fillId="5" borderId="0" applyNumberFormat="0" applyBorder="0" applyAlignment="0" applyProtection="0">
      <alignment vertical="center"/>
    </xf>
    <xf numFmtId="0" fontId="24" fillId="0" borderId="0">
      <alignment vertical="center"/>
    </xf>
    <xf numFmtId="0" fontId="23" fillId="15" borderId="0" applyNumberFormat="0" applyBorder="0" applyAlignment="0" applyProtection="0">
      <alignment vertical="center"/>
    </xf>
    <xf numFmtId="0" fontId="29" fillId="12" borderId="8" applyNumberFormat="0" applyAlignment="0" applyProtection="0">
      <alignment vertical="center"/>
    </xf>
    <xf numFmtId="0" fontId="23" fillId="7" borderId="0" applyNumberFormat="0" applyBorder="0" applyAlignment="0" applyProtection="0">
      <alignment vertical="center"/>
    </xf>
    <xf numFmtId="0" fontId="27" fillId="0" borderId="0"/>
    <xf numFmtId="0" fontId="24" fillId="0" borderId="0">
      <alignment vertical="center"/>
    </xf>
    <xf numFmtId="0" fontId="10" fillId="18" borderId="14" applyNumberFormat="0" applyFont="0" applyAlignment="0" applyProtection="0">
      <alignment vertical="center"/>
    </xf>
    <xf numFmtId="0" fontId="26" fillId="12" borderId="6" applyNumberFormat="0" applyAlignment="0" applyProtection="0">
      <alignment vertical="center"/>
    </xf>
    <xf numFmtId="0" fontId="23" fillId="9" borderId="0" applyNumberFormat="0" applyBorder="0" applyAlignment="0" applyProtection="0">
      <alignment vertical="center"/>
    </xf>
    <xf numFmtId="0" fontId="23" fillId="4" borderId="0" applyNumberFormat="0" applyBorder="0" applyAlignment="0" applyProtection="0">
      <alignment vertical="center"/>
    </xf>
    <xf numFmtId="0" fontId="24" fillId="0" borderId="0">
      <alignment vertical="center"/>
    </xf>
    <xf numFmtId="0" fontId="24" fillId="0" borderId="0">
      <alignment vertical="center"/>
    </xf>
    <xf numFmtId="0" fontId="34" fillId="0" borderId="10" applyNumberFormat="0" applyFill="0" applyAlignment="0" applyProtection="0">
      <alignment vertical="center"/>
    </xf>
    <xf numFmtId="0" fontId="26" fillId="12" borderId="6" applyNumberFormat="0" applyAlignment="0" applyProtection="0">
      <alignment vertical="center"/>
    </xf>
    <xf numFmtId="0" fontId="24" fillId="0" borderId="0">
      <alignment vertical="center"/>
    </xf>
    <xf numFmtId="0" fontId="27" fillId="0" borderId="0"/>
    <xf numFmtId="0" fontId="23" fillId="7" borderId="0" applyNumberFormat="0" applyBorder="0" applyAlignment="0" applyProtection="0">
      <alignment vertical="center"/>
    </xf>
    <xf numFmtId="0" fontId="23" fillId="3" borderId="0" applyNumberFormat="0" applyBorder="0" applyAlignment="0" applyProtection="0">
      <alignment vertical="center"/>
    </xf>
    <xf numFmtId="0" fontId="29" fillId="12" borderId="8" applyNumberFormat="0" applyAlignment="0" applyProtection="0">
      <alignment vertical="center"/>
    </xf>
    <xf numFmtId="0" fontId="40" fillId="19" borderId="0" applyNumberFormat="0" applyBorder="0" applyAlignment="0" applyProtection="0">
      <alignment vertical="center"/>
    </xf>
    <xf numFmtId="0" fontId="26" fillId="12" borderId="6" applyNumberFormat="0" applyAlignment="0" applyProtection="0">
      <alignment vertical="center"/>
    </xf>
    <xf numFmtId="0" fontId="23" fillId="4" borderId="0" applyNumberFormat="0" applyBorder="0" applyAlignment="0" applyProtection="0">
      <alignment vertical="center"/>
    </xf>
    <xf numFmtId="0" fontId="24" fillId="0" borderId="0">
      <alignment vertical="center"/>
    </xf>
    <xf numFmtId="0" fontId="23" fillId="3" borderId="0" applyNumberFormat="0" applyBorder="0" applyAlignment="0" applyProtection="0">
      <alignment vertical="center"/>
    </xf>
    <xf numFmtId="0" fontId="26" fillId="12" borderId="6" applyNumberFormat="0" applyAlignment="0" applyProtection="0">
      <alignment vertical="center"/>
    </xf>
    <xf numFmtId="0" fontId="23" fillId="9" borderId="0" applyNumberFormat="0" applyBorder="0" applyAlignment="0" applyProtection="0">
      <alignment vertical="center"/>
    </xf>
    <xf numFmtId="0" fontId="24" fillId="0" borderId="0">
      <alignment vertical="center"/>
    </xf>
    <xf numFmtId="0" fontId="23" fillId="7" borderId="0" applyNumberFormat="0" applyBorder="0" applyAlignment="0" applyProtection="0">
      <alignment vertical="center"/>
    </xf>
    <xf numFmtId="0" fontId="11" fillId="0" borderId="0"/>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4" fillId="0" borderId="0">
      <alignment vertical="center"/>
    </xf>
    <xf numFmtId="0" fontId="23" fillId="2" borderId="0" applyNumberFormat="0" applyBorder="0" applyAlignment="0" applyProtection="0">
      <alignment vertical="center"/>
    </xf>
    <xf numFmtId="0" fontId="24" fillId="0" borderId="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9" fillId="12" borderId="8" applyNumberFormat="0" applyAlignment="0" applyProtection="0">
      <alignment vertical="center"/>
    </xf>
    <xf numFmtId="0" fontId="24" fillId="0" borderId="0">
      <alignment vertical="center"/>
    </xf>
    <xf numFmtId="0" fontId="23" fillId="11" borderId="0" applyNumberFormat="0" applyBorder="0" applyAlignment="0" applyProtection="0">
      <alignment vertical="center"/>
    </xf>
    <xf numFmtId="0" fontId="29" fillId="12" borderId="8" applyNumberFormat="0" applyAlignment="0" applyProtection="0">
      <alignment vertical="center"/>
    </xf>
    <xf numFmtId="0" fontId="23" fillId="11" borderId="0" applyNumberFormat="0" applyBorder="0" applyAlignment="0" applyProtection="0">
      <alignment vertical="center"/>
    </xf>
    <xf numFmtId="0" fontId="29" fillId="12" borderId="8" applyNumberFormat="0" applyAlignment="0" applyProtection="0">
      <alignment vertical="center"/>
    </xf>
    <xf numFmtId="0" fontId="23" fillId="11" borderId="0" applyNumberFormat="0" applyBorder="0" applyAlignment="0" applyProtection="0">
      <alignment vertical="center"/>
    </xf>
    <xf numFmtId="0" fontId="31" fillId="13" borderId="9" applyNumberFormat="0" applyAlignment="0" applyProtection="0">
      <alignment vertical="center"/>
    </xf>
    <xf numFmtId="0" fontId="35" fillId="0" borderId="11" applyNumberFormat="0" applyFill="0" applyAlignment="0" applyProtection="0">
      <alignment vertical="center"/>
    </xf>
    <xf numFmtId="0" fontId="23" fillId="7" borderId="0" applyNumberFormat="0" applyBorder="0" applyAlignment="0" applyProtection="0">
      <alignment vertical="center"/>
    </xf>
    <xf numFmtId="0" fontId="41" fillId="6" borderId="8" applyNumberFormat="0" applyAlignment="0" applyProtection="0">
      <alignment vertical="center"/>
    </xf>
    <xf numFmtId="0" fontId="23" fillId="7" borderId="0" applyNumberFormat="0" applyBorder="0" applyAlignment="0" applyProtection="0">
      <alignment vertical="center"/>
    </xf>
    <xf numFmtId="0" fontId="23" fillId="2" borderId="0" applyNumberFormat="0" applyBorder="0" applyAlignment="0" applyProtection="0">
      <alignment vertical="center"/>
    </xf>
    <xf numFmtId="0" fontId="25" fillId="14"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40" fillId="19"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5" fillId="21" borderId="0" applyNumberFormat="0" applyBorder="0" applyAlignment="0" applyProtection="0">
      <alignment vertical="center"/>
    </xf>
    <xf numFmtId="0" fontId="23" fillId="8" borderId="0" applyNumberFormat="0" applyBorder="0" applyAlignment="0" applyProtection="0">
      <alignment vertical="center"/>
    </xf>
    <xf numFmtId="0" fontId="30" fillId="4" borderId="0" applyNumberFormat="0" applyBorder="0" applyAlignment="0" applyProtection="0">
      <alignment vertical="center"/>
    </xf>
    <xf numFmtId="0" fontId="25" fillId="10" borderId="0" applyNumberFormat="0" applyBorder="0" applyAlignment="0" applyProtection="0">
      <alignment vertical="center"/>
    </xf>
    <xf numFmtId="0" fontId="30" fillId="4"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4" fillId="0" borderId="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4" fillId="0" borderId="0">
      <alignment vertical="center"/>
    </xf>
    <xf numFmtId="0" fontId="1" fillId="0" borderId="0" applyNumberFormat="0" applyFill="0" applyBorder="0" applyAlignment="0" applyProtection="0"/>
    <xf numFmtId="0" fontId="24" fillId="0" borderId="0">
      <alignment vertical="center"/>
    </xf>
    <xf numFmtId="0" fontId="25" fillId="16" borderId="0" applyNumberFormat="0" applyBorder="0" applyAlignment="0" applyProtection="0">
      <alignment vertical="center"/>
    </xf>
    <xf numFmtId="0" fontId="24" fillId="0" borderId="0">
      <alignment vertical="center"/>
    </xf>
    <xf numFmtId="0" fontId="1" fillId="0" borderId="0" applyNumberFormat="0" applyFill="0" applyBorder="0" applyAlignment="0" applyProtection="0"/>
    <xf numFmtId="0" fontId="24" fillId="0" borderId="0">
      <alignment vertical="center"/>
    </xf>
    <xf numFmtId="0" fontId="36" fillId="0" borderId="12" applyNumberFormat="0" applyFill="0" applyAlignment="0" applyProtection="0">
      <alignment vertical="center"/>
    </xf>
    <xf numFmtId="0" fontId="24" fillId="0" borderId="0">
      <alignment vertical="center"/>
    </xf>
    <xf numFmtId="0" fontId="36" fillId="0" borderId="12" applyNumberFormat="0" applyFill="0" applyAlignment="0" applyProtection="0">
      <alignment vertical="center"/>
    </xf>
    <xf numFmtId="0" fontId="24" fillId="0" borderId="0">
      <alignment vertical="center"/>
    </xf>
    <xf numFmtId="0" fontId="36" fillId="0" borderId="12" applyNumberFormat="0" applyFill="0" applyAlignment="0" applyProtection="0">
      <alignment vertical="center"/>
    </xf>
    <xf numFmtId="0" fontId="24" fillId="0" borderId="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24" fillId="0" borderId="0">
      <alignment vertical="center"/>
    </xf>
    <xf numFmtId="0" fontId="28" fillId="0" borderId="7" applyNumberFormat="0" applyFill="0" applyAlignment="0" applyProtection="0">
      <alignment vertical="center"/>
    </xf>
    <xf numFmtId="0" fontId="24" fillId="0" borderId="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37" fillId="0" borderId="13" applyNumberFormat="0" applyFill="0" applyAlignment="0" applyProtection="0">
      <alignment vertical="center"/>
    </xf>
    <xf numFmtId="0" fontId="24" fillId="0" borderId="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0" borderId="11" applyNumberFormat="0" applyFill="0" applyAlignment="0" applyProtection="0">
      <alignment vertical="center"/>
    </xf>
    <xf numFmtId="0" fontId="37" fillId="0" borderId="0" applyNumberFormat="0" applyFill="0" applyBorder="0" applyAlignment="0" applyProtection="0">
      <alignment vertical="center"/>
    </xf>
    <xf numFmtId="0" fontId="24" fillId="0" borderId="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4" fillId="0" borderId="0">
      <alignment vertical="center"/>
    </xf>
    <xf numFmtId="0" fontId="33" fillId="9" borderId="0" applyNumberFormat="0" applyBorder="0" applyAlignment="0" applyProtection="0">
      <alignment vertical="center"/>
    </xf>
    <xf numFmtId="0" fontId="24" fillId="0" borderId="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0" fillId="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4" fillId="0" borderId="0">
      <alignment vertical="center"/>
    </xf>
    <xf numFmtId="0" fontId="24" fillId="0" borderId="0">
      <alignment vertical="center"/>
    </xf>
    <xf numFmtId="0" fontId="11" fillId="0" borderId="0"/>
    <xf numFmtId="0" fontId="11" fillId="0" borderId="0">
      <alignment vertical="center"/>
    </xf>
    <xf numFmtId="0" fontId="11" fillId="0" borderId="0"/>
    <xf numFmtId="0" fontId="23" fillId="0" borderId="0">
      <alignment vertical="center"/>
    </xf>
    <xf numFmtId="0" fontId="23" fillId="0" borderId="0">
      <alignment vertical="center"/>
    </xf>
    <xf numFmtId="0" fontId="10" fillId="0" borderId="0" applyFont="0" applyAlignment="0">
      <alignment vertical="center"/>
    </xf>
    <xf numFmtId="0" fontId="11"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43" fontId="23" fillId="0" borderId="0" applyFont="0" applyFill="0" applyBorder="0" applyAlignment="0" applyProtection="0">
      <alignment vertical="center"/>
    </xf>
    <xf numFmtId="0" fontId="24" fillId="0" borderId="0">
      <alignment vertical="center"/>
    </xf>
    <xf numFmtId="43" fontId="23" fillId="0" borderId="0" applyFont="0" applyFill="0" applyBorder="0" applyAlignment="0" applyProtection="0">
      <alignment vertical="center"/>
    </xf>
    <xf numFmtId="0" fontId="11" fillId="0" borderId="0"/>
    <xf numFmtId="0" fontId="24" fillId="0" borderId="0">
      <alignment vertical="center"/>
    </xf>
    <xf numFmtId="0" fontId="25" fillId="20" borderId="0" applyNumberFormat="0" applyBorder="0" applyAlignment="0" applyProtection="0">
      <alignment vertical="center"/>
    </xf>
    <xf numFmtId="0" fontId="24" fillId="0" borderId="0">
      <alignment vertical="center"/>
    </xf>
    <xf numFmtId="0" fontId="24" fillId="0" borderId="0">
      <alignment vertical="center"/>
    </xf>
    <xf numFmtId="0" fontId="11"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41" fillId="6" borderId="8" applyNumberFormat="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xf numFmtId="0" fontId="25" fillId="14" borderId="0" applyNumberFormat="0" applyBorder="0" applyAlignment="0" applyProtection="0">
      <alignment vertical="center"/>
    </xf>
    <xf numFmtId="0" fontId="11" fillId="0" borderId="0">
      <alignment vertical="center"/>
    </xf>
    <xf numFmtId="0" fontId="25" fillId="14" borderId="0" applyNumberFormat="0" applyBorder="0" applyAlignment="0" applyProtection="0">
      <alignment vertical="center"/>
    </xf>
    <xf numFmtId="0" fontId="11" fillId="0" borderId="0">
      <alignment vertical="center"/>
    </xf>
    <xf numFmtId="0" fontId="25" fillId="14" borderId="0" applyNumberFormat="0" applyBorder="0" applyAlignment="0" applyProtection="0">
      <alignment vertical="center"/>
    </xf>
    <xf numFmtId="0" fontId="11" fillId="0" borderId="0">
      <alignment vertical="center"/>
    </xf>
    <xf numFmtId="0" fontId="24" fillId="0" borderId="0">
      <alignment vertical="center"/>
    </xf>
    <xf numFmtId="0" fontId="41" fillId="6" borderId="8" applyNumberFormat="0" applyAlignment="0" applyProtection="0">
      <alignment vertical="center"/>
    </xf>
    <xf numFmtId="0" fontId="24" fillId="0" borderId="0">
      <alignment vertical="center"/>
    </xf>
    <xf numFmtId="0" fontId="30" fillId="4" borderId="0" applyNumberFormat="0" applyBorder="0" applyAlignment="0" applyProtection="0">
      <alignment vertical="center"/>
    </xf>
    <xf numFmtId="0" fontId="23" fillId="0" borderId="0">
      <alignment vertical="center"/>
    </xf>
    <xf numFmtId="0" fontId="27" fillId="0" borderId="0"/>
    <xf numFmtId="0" fontId="11" fillId="0" borderId="0"/>
    <xf numFmtId="0" fontId="11" fillId="0" borderId="0"/>
    <xf numFmtId="0" fontId="24" fillId="0" borderId="0">
      <alignment vertical="center"/>
    </xf>
    <xf numFmtId="0" fontId="11" fillId="0" borderId="0"/>
    <xf numFmtId="0" fontId="24" fillId="0" borderId="0">
      <alignment vertical="center"/>
    </xf>
    <xf numFmtId="0" fontId="24" fillId="0" borderId="0">
      <alignment vertical="center"/>
    </xf>
    <xf numFmtId="0" fontId="27" fillId="0" borderId="0"/>
    <xf numFmtId="0" fontId="10" fillId="18" borderId="14" applyNumberFormat="0" applyFont="0" applyAlignment="0" applyProtection="0">
      <alignment vertical="center"/>
    </xf>
    <xf numFmtId="0" fontId="24" fillId="0" borderId="0">
      <alignment vertical="center"/>
    </xf>
    <xf numFmtId="0" fontId="10" fillId="18" borderId="14" applyNumberFormat="0" applyFont="0" applyAlignment="0" applyProtection="0">
      <alignment vertical="center"/>
    </xf>
    <xf numFmtId="0" fontId="27"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11" fillId="0" borderId="0"/>
    <xf numFmtId="0" fontId="31" fillId="13" borderId="9" applyNumberFormat="0" applyAlignment="0" applyProtection="0">
      <alignment vertical="center"/>
    </xf>
    <xf numFmtId="0" fontId="38" fillId="0" borderId="0" applyNumberFormat="0" applyFill="0" applyBorder="0" applyAlignment="0" applyProtection="0">
      <alignment vertical="center"/>
    </xf>
    <xf numFmtId="0" fontId="11" fillId="0" borderId="0"/>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5" fillId="0" borderId="11" applyNumberFormat="0" applyFill="0" applyAlignment="0" applyProtection="0">
      <alignment vertical="center"/>
    </xf>
    <xf numFmtId="0" fontId="31" fillId="13" borderId="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10" applyNumberFormat="0" applyFill="0" applyAlignment="0" applyProtection="0">
      <alignment vertical="center"/>
    </xf>
    <xf numFmtId="0" fontId="34" fillId="0" borderId="10" applyNumberFormat="0" applyFill="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40" fillId="19" borderId="0" applyNumberFormat="0" applyBorder="0" applyAlignment="0" applyProtection="0">
      <alignment vertical="center"/>
    </xf>
    <xf numFmtId="0" fontId="41" fillId="6" borderId="8" applyNumberFormat="0" applyAlignment="0" applyProtection="0">
      <alignment vertical="center"/>
    </xf>
    <xf numFmtId="0" fontId="41" fillId="6" borderId="8" applyNumberFormat="0" applyAlignment="0" applyProtection="0">
      <alignment vertical="center"/>
    </xf>
    <xf numFmtId="0" fontId="41" fillId="6" borderId="8" applyNumberFormat="0" applyAlignment="0" applyProtection="0">
      <alignment vertical="center"/>
    </xf>
    <xf numFmtId="0" fontId="2" fillId="0" borderId="0"/>
    <xf numFmtId="0" fontId="10" fillId="18" borderId="14" applyNumberFormat="0" applyFont="0" applyAlignment="0" applyProtection="0">
      <alignment vertical="center"/>
    </xf>
    <xf numFmtId="0" fontId="10" fillId="18" borderId="14" applyNumberFormat="0" applyFont="0" applyAlignment="0" applyProtection="0">
      <alignment vertical="center"/>
    </xf>
    <xf numFmtId="0" fontId="10" fillId="18" borderId="14" applyNumberFormat="0" applyFont="0" applyAlignment="0" applyProtection="0">
      <alignment vertical="center"/>
    </xf>
    <xf numFmtId="43" fontId="42" fillId="0" borderId="0" applyFont="0" applyFill="0" applyBorder="0" applyAlignment="0" applyProtection="0">
      <alignment vertical="center"/>
    </xf>
  </cellStyleXfs>
  <cellXfs count="85">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7" fillId="0" borderId="4" xfId="0" applyFont="1" applyFill="1" applyBorder="1" applyAlignment="1">
      <alignment horizontal="right"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3" fillId="0" borderId="0" xfId="223" applyFont="1" applyFill="1"/>
    <xf numFmtId="0" fontId="11" fillId="0" borderId="0" xfId="223" applyFill="1"/>
    <xf numFmtId="0" fontId="14" fillId="0" borderId="0" xfId="161" applyFont="1" applyFill="1" applyAlignment="1">
      <alignment vertical="center"/>
    </xf>
    <xf numFmtId="0" fontId="11" fillId="0" borderId="0" xfId="161" applyFont="1" applyFill="1"/>
    <xf numFmtId="0" fontId="18" fillId="0" borderId="1" xfId="161" applyFont="1" applyFill="1" applyBorder="1" applyAlignment="1">
      <alignment horizontal="center" vertical="center"/>
    </xf>
    <xf numFmtId="0" fontId="18" fillId="0" borderId="1" xfId="166" applyFont="1" applyFill="1" applyBorder="1" applyAlignment="1">
      <alignment horizontal="center" vertical="center" wrapText="1"/>
    </xf>
    <xf numFmtId="0" fontId="18" fillId="0" borderId="1" xfId="161" applyFont="1" applyFill="1" applyBorder="1" applyAlignment="1">
      <alignment horizontal="center" vertical="center" wrapText="1"/>
    </xf>
    <xf numFmtId="0" fontId="13" fillId="0" borderId="1" xfId="161" applyFont="1" applyFill="1" applyBorder="1" applyAlignment="1">
      <alignment horizontal="left" vertical="center" wrapText="1"/>
    </xf>
    <xf numFmtId="178" fontId="13" fillId="0" borderId="1" xfId="161" applyNumberFormat="1" applyFont="1" applyFill="1" applyBorder="1" applyAlignment="1">
      <alignment horizontal="center" vertical="center"/>
    </xf>
    <xf numFmtId="10" fontId="13" fillId="0" borderId="1" xfId="161" applyNumberFormat="1" applyFont="1" applyFill="1" applyBorder="1" applyAlignment="1">
      <alignment horizontal="center" vertical="center"/>
    </xf>
    <xf numFmtId="0" fontId="13" fillId="0" borderId="1" xfId="161" applyFont="1" applyFill="1" applyBorder="1" applyAlignment="1">
      <alignment vertical="center" wrapText="1"/>
    </xf>
    <xf numFmtId="176" fontId="13" fillId="0" borderId="1" xfId="161" applyNumberFormat="1" applyFont="1" applyFill="1" applyBorder="1" applyAlignment="1">
      <alignment horizontal="center" vertical="center"/>
    </xf>
    <xf numFmtId="0" fontId="19" fillId="0" borderId="1" xfId="161" applyFont="1" applyFill="1" applyBorder="1" applyAlignment="1">
      <alignment vertical="center" wrapText="1"/>
    </xf>
    <xf numFmtId="0" fontId="13" fillId="0" borderId="1" xfId="223" applyFont="1" applyFill="1" applyBorder="1" applyAlignment="1">
      <alignment horizontal="left" vertical="center" wrapText="1"/>
    </xf>
    <xf numFmtId="178" fontId="18" fillId="0" borderId="1" xfId="161" applyNumberFormat="1" applyFont="1" applyFill="1" applyBorder="1" applyAlignment="1">
      <alignment horizontal="center" vertical="center"/>
    </xf>
    <xf numFmtId="4" fontId="20" fillId="0" borderId="0" xfId="0" applyNumberFormat="1" applyFont="1" applyFill="1" applyAlignment="1">
      <alignment vertical="center"/>
    </xf>
    <xf numFmtId="177" fontId="11" fillId="0" borderId="0" xfId="223" applyNumberFormat="1" applyFill="1"/>
    <xf numFmtId="178" fontId="13" fillId="0" borderId="0" xfId="223" applyNumberFormat="1" applyFont="1" applyFill="1"/>
    <xf numFmtId="178" fontId="11" fillId="0" borderId="0" xfId="223" applyNumberFormat="1" applyFill="1"/>
    <xf numFmtId="0" fontId="11" fillId="0" borderId="0" xfId="223" applyFont="1" applyFill="1" applyAlignment="1">
      <alignment vertical="center"/>
    </xf>
    <xf numFmtId="0" fontId="11" fillId="0" borderId="0" xfId="223" applyFont="1" applyFill="1"/>
    <xf numFmtId="0" fontId="11" fillId="0" borderId="0" xfId="223" applyFont="1" applyFill="1" applyAlignment="1">
      <alignment horizontal="center"/>
    </xf>
    <xf numFmtId="0" fontId="21" fillId="0" borderId="0" xfId="161" applyFont="1" applyFill="1" applyAlignment="1">
      <alignment vertical="center"/>
    </xf>
    <xf numFmtId="0" fontId="11" fillId="0" borderId="0" xfId="161" applyFont="1" applyFill="1" applyAlignment="1">
      <alignment vertical="center"/>
    </xf>
    <xf numFmtId="0" fontId="11" fillId="0" borderId="0" xfId="161" applyFont="1" applyFill="1" applyAlignment="1">
      <alignment horizontal="center" vertical="center"/>
    </xf>
    <xf numFmtId="0" fontId="11" fillId="0" borderId="0" xfId="161" applyFont="1" applyFill="1" applyAlignment="1">
      <alignment horizontal="center"/>
    </xf>
    <xf numFmtId="0" fontId="13" fillId="0" borderId="1" xfId="223" applyFont="1" applyFill="1" applyBorder="1" applyAlignment="1">
      <alignment vertical="center" wrapText="1"/>
    </xf>
    <xf numFmtId="0" fontId="22" fillId="0" borderId="1" xfId="161" applyFont="1" applyFill="1" applyBorder="1" applyAlignment="1">
      <alignment vertical="center" wrapText="1"/>
    </xf>
    <xf numFmtId="178" fontId="18" fillId="0" borderId="1" xfId="161" applyNumberFormat="1" applyFont="1" applyFill="1" applyBorder="1" applyAlignment="1">
      <alignment horizontal="center" vertical="center" shrinkToFit="1"/>
    </xf>
    <xf numFmtId="176" fontId="18" fillId="0" borderId="1" xfId="161" applyNumberFormat="1" applyFont="1" applyFill="1" applyBorder="1" applyAlignment="1">
      <alignment horizontal="center" vertical="center"/>
    </xf>
    <xf numFmtId="178" fontId="11" fillId="0" borderId="0" xfId="223" applyNumberFormat="1" applyFont="1" applyFill="1" applyAlignment="1">
      <alignment horizontal="center"/>
    </xf>
    <xf numFmtId="178" fontId="11" fillId="0" borderId="0" xfId="223" applyNumberFormat="1" applyFont="1" applyFill="1"/>
    <xf numFmtId="10" fontId="11" fillId="0" borderId="0" xfId="223" applyNumberFormat="1" applyFont="1" applyFill="1"/>
    <xf numFmtId="0" fontId="11" fillId="0" borderId="0" xfId="223" applyFont="1" applyFill="1" applyAlignment="1">
      <alignment vertical="center" wrapText="1"/>
    </xf>
    <xf numFmtId="178" fontId="13" fillId="0" borderId="15" xfId="161" applyNumberFormat="1" applyFont="1" applyFill="1" applyBorder="1" applyAlignment="1">
      <alignment horizontal="center" vertical="center"/>
    </xf>
    <xf numFmtId="0" fontId="17" fillId="0" borderId="1" xfId="166" applyFont="1" applyFill="1" applyBorder="1" applyAlignment="1">
      <alignment horizontal="center" vertical="center" wrapText="1"/>
    </xf>
    <xf numFmtId="0" fontId="17" fillId="0" borderId="15" xfId="166" applyFont="1" applyFill="1" applyBorder="1" applyAlignment="1">
      <alignment horizontal="center" vertical="center" wrapText="1"/>
    </xf>
    <xf numFmtId="0" fontId="13" fillId="0" borderId="15" xfId="223" applyFont="1" applyFill="1" applyBorder="1" applyAlignment="1">
      <alignment vertical="center" wrapText="1"/>
    </xf>
    <xf numFmtId="10" fontId="13" fillId="0" borderId="15" xfId="161" applyNumberFormat="1" applyFont="1" applyFill="1" applyBorder="1" applyAlignment="1">
      <alignment horizontal="center" vertical="center"/>
    </xf>
    <xf numFmtId="0" fontId="22" fillId="0" borderId="15" xfId="161" applyFont="1" applyFill="1" applyBorder="1" applyAlignment="1">
      <alignment vertical="center" wrapText="1"/>
    </xf>
    <xf numFmtId="0" fontId="4" fillId="0" borderId="0" xfId="0" applyFont="1" applyAlignment="1">
      <alignment vertical="center"/>
    </xf>
    <xf numFmtId="0" fontId="3" fillId="0" borderId="15" xfId="0" applyFont="1" applyBorder="1" applyAlignment="1">
      <alignment horizontal="center" vertical="center"/>
    </xf>
    <xf numFmtId="0" fontId="45" fillId="0" borderId="15" xfId="0" applyFont="1" applyFill="1" applyBorder="1" applyAlignment="1">
      <alignment horizontal="left" vertical="center" wrapText="1"/>
    </xf>
    <xf numFmtId="0" fontId="3" fillId="0" borderId="0" xfId="0" applyFont="1" applyAlignment="1">
      <alignment vertical="center"/>
    </xf>
    <xf numFmtId="0" fontId="4" fillId="0" borderId="15" xfId="0" applyFont="1" applyFill="1" applyBorder="1" applyAlignment="1">
      <alignment horizontal="center" vertical="center"/>
    </xf>
    <xf numFmtId="0" fontId="4" fillId="0" borderId="0" xfId="0" applyFont="1" applyFill="1" applyAlignment="1">
      <alignment horizontal="center" vertical="center"/>
    </xf>
    <xf numFmtId="0" fontId="46" fillId="0" borderId="0" xfId="0" applyFont="1" applyAlignment="1">
      <alignment vertical="center"/>
    </xf>
    <xf numFmtId="0" fontId="48" fillId="24" borderId="15" xfId="0" applyFont="1" applyFill="1" applyBorder="1" applyAlignment="1">
      <alignment horizontal="left" vertical="center" wrapText="1"/>
    </xf>
    <xf numFmtId="43" fontId="48" fillId="24" borderId="15" xfId="261" applyFont="1" applyFill="1" applyBorder="1" applyAlignment="1">
      <alignment horizontal="center" vertical="center" shrinkToFit="1"/>
    </xf>
    <xf numFmtId="43" fontId="4" fillId="0" borderId="1" xfId="0" applyNumberFormat="1" applyFont="1" applyFill="1" applyBorder="1" applyAlignment="1">
      <alignment horizontal="center" vertical="center"/>
    </xf>
    <xf numFmtId="0" fontId="48" fillId="24" borderId="15" xfId="0" applyFont="1" applyFill="1" applyBorder="1" applyAlignment="1">
      <alignment horizontal="center" vertical="center" wrapText="1"/>
    </xf>
    <xf numFmtId="0" fontId="3" fillId="0" borderId="4" xfId="0" applyFont="1" applyBorder="1" applyAlignment="1">
      <alignment horizontal="right" vertical="center"/>
    </xf>
    <xf numFmtId="0" fontId="3" fillId="0" borderId="15" xfId="0" applyFont="1" applyBorder="1" applyAlignment="1">
      <alignment horizontal="center" vertical="center" wrapText="1"/>
    </xf>
    <xf numFmtId="0" fontId="17" fillId="0" borderId="1" xfId="161" applyFont="1" applyFill="1" applyBorder="1" applyAlignment="1">
      <alignment horizontal="center" vertical="center" wrapText="1"/>
    </xf>
    <xf numFmtId="179" fontId="4" fillId="0" borderId="15" xfId="0" applyNumberFormat="1" applyFont="1" applyBorder="1" applyAlignment="1">
      <alignment horizontal="center" vertical="center" wrapText="1"/>
    </xf>
    <xf numFmtId="179" fontId="45" fillId="0" borderId="15" xfId="261" applyNumberFormat="1" applyFont="1" applyFill="1" applyBorder="1" applyAlignment="1">
      <alignment horizontal="center" vertical="center" wrapText="1"/>
    </xf>
    <xf numFmtId="0" fontId="15" fillId="0" borderId="0" xfId="161" applyFont="1" applyFill="1" applyAlignment="1">
      <alignment horizontal="center" vertical="center"/>
    </xf>
    <xf numFmtId="0" fontId="16" fillId="0" borderId="0" xfId="161" applyFont="1" applyFill="1" applyAlignment="1">
      <alignment horizontal="center" vertical="center"/>
    </xf>
    <xf numFmtId="0" fontId="11" fillId="0" borderId="4" xfId="161" applyFont="1" applyFill="1" applyBorder="1" applyAlignment="1">
      <alignment horizontal="right" vertical="center"/>
    </xf>
    <xf numFmtId="0" fontId="17" fillId="0" borderId="2" xfId="161" applyFont="1" applyFill="1" applyBorder="1" applyAlignment="1">
      <alignment horizontal="center" vertical="center"/>
    </xf>
    <xf numFmtId="0" fontId="17" fillId="0" borderId="5" xfId="161" applyFont="1" applyFill="1" applyBorder="1" applyAlignment="1">
      <alignment horizontal="center" vertical="center"/>
    </xf>
    <xf numFmtId="0" fontId="17" fillId="0" borderId="16" xfId="161" applyFont="1" applyFill="1" applyBorder="1" applyAlignment="1">
      <alignment horizontal="center" vertical="center"/>
    </xf>
    <xf numFmtId="0" fontId="17" fillId="0" borderId="1" xfId="161" applyFont="1" applyFill="1" applyBorder="1" applyAlignment="1">
      <alignment horizontal="center" vertical="center"/>
    </xf>
    <xf numFmtId="0" fontId="17" fillId="0" borderId="15" xfId="161"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7" fillId="0" borderId="0" xfId="0" applyFont="1" applyAlignment="1">
      <alignment horizontal="center" vertical="center"/>
    </xf>
    <xf numFmtId="0" fontId="43" fillId="0" borderId="0" xfId="0" applyFont="1" applyAlignment="1">
      <alignment horizontal="center" vertical="center"/>
    </xf>
    <xf numFmtId="0" fontId="4" fillId="0" borderId="15" xfId="0" applyFont="1" applyBorder="1" applyAlignment="1">
      <alignment horizontal="center" vertical="center"/>
    </xf>
  </cellXfs>
  <cellStyles count="262">
    <cellStyle name="20% - 强调文字颜色 1 2" xfId="1"/>
    <cellStyle name="20% - 强调文字颜色 1 2 2" xfId="37"/>
    <cellStyle name="20% - 强调文字颜色 1 3" xfId="31"/>
    <cellStyle name="20% - 强调文字颜色 2 2" xfId="39"/>
    <cellStyle name="20% - 强调文字颜色 2 2 2" xfId="8"/>
    <cellStyle name="20% - 强调文字颜色 2 3" xfId="22"/>
    <cellStyle name="20% - 强调文字颜色 3 2" xfId="35"/>
    <cellStyle name="20% - 强调文字颜色 3 2 2" xfId="6"/>
    <cellStyle name="20% - 强调文字颜色 3 3" xfId="23"/>
    <cellStyle name="20% - 强调文字颜色 4 2" xfId="41"/>
    <cellStyle name="20% - 强调文字颜色 4 2 2" xfId="30"/>
    <cellStyle name="20% - 强调文字颜色 4 3" xfId="43"/>
    <cellStyle name="20% - 强调文字颜色 5 2" xfId="44"/>
    <cellStyle name="20% - 强调文字颜色 5 2 2" xfId="45"/>
    <cellStyle name="20% - 强调文字颜色 5 3" xfId="15"/>
    <cellStyle name="20% - 强调文字颜色 6 2" xfId="46"/>
    <cellStyle name="20% - 强调文字颜色 6 2 2" xfId="47"/>
    <cellStyle name="20% - 强调文字颜色 6 3" xfId="48"/>
    <cellStyle name="40% - 强调文字颜色 1 2" xfId="49"/>
    <cellStyle name="40% - 强调文字颜色 1 2 2" xfId="50"/>
    <cellStyle name="40% - 强调文字颜色 1 3" xfId="52"/>
    <cellStyle name="40% - 强调文字颜色 2 2" xfId="54"/>
    <cellStyle name="40% - 强调文字颜色 2 2 2" xfId="55"/>
    <cellStyle name="40% - 强调文字颜色 2 3" xfId="56"/>
    <cellStyle name="40% - 强调文字颜色 3 2" xfId="59"/>
    <cellStyle name="40% - 强调文字颜色 3 2 2" xfId="61"/>
    <cellStyle name="40% - 强调文字颜色 3 3" xfId="63"/>
    <cellStyle name="40% - 强调文字颜色 4 2" xfId="17"/>
    <cellStyle name="40% - 强调文字颜色 4 2 2" xfId="66"/>
    <cellStyle name="40% - 强调文字颜色 4 3" xfId="68"/>
    <cellStyle name="40% - 强调文字颜色 5 2" xfId="69"/>
    <cellStyle name="40% - 强调文字颜色 5 2 2" xfId="71"/>
    <cellStyle name="40% - 强调文字颜色 5 3" xfId="72"/>
    <cellStyle name="40% - 强调文字颜色 6 2" xfId="74"/>
    <cellStyle name="40% - 强调文字颜色 6 2 2" xfId="75"/>
    <cellStyle name="40% - 强调文字颜色 6 3" xfId="77"/>
    <cellStyle name="60% - 强调文字颜色 1 2" xfId="79"/>
    <cellStyle name="60% - 强调文字颜色 1 2 2" xfId="81"/>
    <cellStyle name="60% - 强调文字颜色 1 3" xfId="82"/>
    <cellStyle name="60% - 强调文字颜色 2 2" xfId="84"/>
    <cellStyle name="60% - 强调文字颜色 2 2 2" xfId="13"/>
    <cellStyle name="60% - 强调文字颜色 2 3" xfId="10"/>
    <cellStyle name="60% - 强调文字颜色 3 2" xfId="85"/>
    <cellStyle name="60% - 强调文字颜色 3 2 2" xfId="86"/>
    <cellStyle name="60% - 强调文字颜色 3 3" xfId="87"/>
    <cellStyle name="60% - 强调文字颜色 4 2" xfId="88"/>
    <cellStyle name="60% - 强调文字颜色 4 2 2" xfId="89"/>
    <cellStyle name="60% - 强调文字颜色 4 3" xfId="70"/>
    <cellStyle name="60% - 强调文字颜色 5 2" xfId="90"/>
    <cellStyle name="60% - 强调文字颜色 5 2 2" xfId="91"/>
    <cellStyle name="60% - 强调文字颜色 5 3" xfId="92"/>
    <cellStyle name="60% - 强调文字颜色 6 2" xfId="93"/>
    <cellStyle name="60% - 强调文字颜色 6 2 2" xfId="94"/>
    <cellStyle name="60% - 强调文字颜色 6 3" xfId="95"/>
    <cellStyle name="ColLevel_1" xfId="97"/>
    <cellStyle name="Normal" xfId="98"/>
    <cellStyle name="RowLevel_1" xfId="101"/>
    <cellStyle name="标题 1 2" xfId="103"/>
    <cellStyle name="标题 1 2 2" xfId="105"/>
    <cellStyle name="标题 1 3" xfId="107"/>
    <cellStyle name="标题 2 2" xfId="109"/>
    <cellStyle name="标题 2 2 2" xfId="110"/>
    <cellStyle name="标题 2 3" xfId="112"/>
    <cellStyle name="标题 3 2" xfId="114"/>
    <cellStyle name="标题 3 2 2" xfId="115"/>
    <cellStyle name="标题 3 3" xfId="116"/>
    <cellStyle name="标题 4 2" xfId="118"/>
    <cellStyle name="标题 4 2 2" xfId="119"/>
    <cellStyle name="标题 4 3" xfId="121"/>
    <cellStyle name="标题 5" xfId="123"/>
    <cellStyle name="标题 5 2" xfId="124"/>
    <cellStyle name="标题 6" xfId="125"/>
    <cellStyle name="差 2" xfId="126"/>
    <cellStyle name="差 2 2" xfId="127"/>
    <cellStyle name="差 3" xfId="128"/>
    <cellStyle name="差_53F959C04E7B40FDA383BD435F224A26" xfId="129"/>
    <cellStyle name="差_53F959C04E7B40FDA383BD435F224A26 2" xfId="131"/>
    <cellStyle name="差_53F959C04E7B40FDA383BD435F224A26 2 2" xfId="133"/>
    <cellStyle name="差_CC0D306ED90642F2AFB786D90624FCF6" xfId="134"/>
    <cellStyle name="差_CC0D306ED90642F2AFB786D90624FCF6 2" xfId="135"/>
    <cellStyle name="差_CC0D306ED90642F2AFB786D90624FCF6 2 2" xfId="137"/>
    <cellStyle name="差_潮南区2014年（9）月收支进度表" xfId="138"/>
    <cellStyle name="常规" xfId="0" builtinId="0"/>
    <cellStyle name="常规 10" xfId="139"/>
    <cellStyle name="常规 10 2" xfId="140"/>
    <cellStyle name="常规 10 3" xfId="141"/>
    <cellStyle name="常规 11" xfId="142"/>
    <cellStyle name="常规 12" xfId="143"/>
    <cellStyle name="常规 13" xfId="144"/>
    <cellStyle name="常规 14" xfId="145"/>
    <cellStyle name="常规 15" xfId="146"/>
    <cellStyle name="常规 16" xfId="147"/>
    <cellStyle name="常规 2" xfId="96"/>
    <cellStyle name="常规 2 2" xfId="148"/>
    <cellStyle name="常规 2 2 2" xfId="149"/>
    <cellStyle name="常规 2 2 2 2" xfId="150"/>
    <cellStyle name="常规 2 2 2 2 2" xfId="151"/>
    <cellStyle name="常规 2 2 2 2 2 2" xfId="152"/>
    <cellStyle name="常规 2 2 2 2 3" xfId="153"/>
    <cellStyle name="常规 2 2 2 2 3 2" xfId="154"/>
    <cellStyle name="常规 2 2 2 2 4" xfId="113"/>
    <cellStyle name="常规 2 2 2 3" xfId="155"/>
    <cellStyle name="常规 2 2 2 3 2" xfId="156"/>
    <cellStyle name="常规 2 2 2 3 2 2" xfId="157"/>
    <cellStyle name="常规 2 2 2 3 3" xfId="159"/>
    <cellStyle name="常规 2 2 2 3 3 2" xfId="162"/>
    <cellStyle name="常规 2 2 2 3 4" xfId="117"/>
    <cellStyle name="常规 2 2 2 4" xfId="25"/>
    <cellStyle name="常规 2 2 2 4 2" xfId="100"/>
    <cellStyle name="常规 2 2 2 5" xfId="19"/>
    <cellStyle name="常规 2 2 2 5 2" xfId="164"/>
    <cellStyle name="常规 2 2 2 6" xfId="28"/>
    <cellStyle name="常规 2 2 3" xfId="165"/>
    <cellStyle name="常规 2 2 3 2" xfId="167"/>
    <cellStyle name="常规 2 2 3 2 2" xfId="168"/>
    <cellStyle name="常规 2 2 3 3" xfId="169"/>
    <cellStyle name="常规 2 2 3 3 2" xfId="170"/>
    <cellStyle name="常规 2 2 3 4" xfId="171"/>
    <cellStyle name="常规 2 2 4" xfId="3"/>
    <cellStyle name="常规 2 2 4 2" xfId="172"/>
    <cellStyle name="常规 2 2 4 2 2" xfId="173"/>
    <cellStyle name="常规 2 2 4 3" xfId="130"/>
    <cellStyle name="常规 2 2 4 3 2" xfId="132"/>
    <cellStyle name="常规 2 2 4 4" xfId="174"/>
    <cellStyle name="常规 2 2 5" xfId="175"/>
    <cellStyle name="常规 2 2 5 2" xfId="176"/>
    <cellStyle name="常规 2 2 6" xfId="102"/>
    <cellStyle name="常规 2 2 6 2" xfId="104"/>
    <cellStyle name="常规 2 2 7" xfId="106"/>
    <cellStyle name="常规 2 2 8" xfId="177"/>
    <cellStyle name="常规 2 3" xfId="179"/>
    <cellStyle name="常规 2 3 2" xfId="180"/>
    <cellStyle name="常规 2 3 2 2" xfId="181"/>
    <cellStyle name="常规 2 3 2 2 2" xfId="182"/>
    <cellStyle name="常规 2 3 2 3" xfId="36"/>
    <cellStyle name="常规 2 3 2 3 2" xfId="122"/>
    <cellStyle name="常规 2 3 2 4" xfId="53"/>
    <cellStyle name="常规 2 3 3" xfId="183"/>
    <cellStyle name="常规 2 3 3 2" xfId="184"/>
    <cellStyle name="常规 2 3 3 2 2" xfId="185"/>
    <cellStyle name="常规 2 3 3 3" xfId="186"/>
    <cellStyle name="常规 2 3 3 3 2" xfId="187"/>
    <cellStyle name="常规 2 3 3 4" xfId="58"/>
    <cellStyle name="常规 2 3 4" xfId="188"/>
    <cellStyle name="常规 2 3 4 2" xfId="189"/>
    <cellStyle name="常规 2 3 5" xfId="190"/>
    <cellStyle name="常规 2 3 5 2" xfId="191"/>
    <cellStyle name="常规 2 3 6" xfId="108"/>
    <cellStyle name="常规 2 3 7" xfId="111"/>
    <cellStyle name="常规 2 4" xfId="192"/>
    <cellStyle name="常规 2 5" xfId="194"/>
    <cellStyle name="常规 2 5 2" xfId="196"/>
    <cellStyle name="常规 2 6" xfId="198"/>
    <cellStyle name="常规 2 7" xfId="199"/>
    <cellStyle name="常规 2 8" xfId="201"/>
    <cellStyle name="常规 2_澄海区--2016年   月置换债券使用台账" xfId="203"/>
    <cellStyle name="常规 3" xfId="40"/>
    <cellStyle name="常规 3 2" xfId="29"/>
    <cellStyle name="常规 3 2 2" xfId="204"/>
    <cellStyle name="常规 4" xfId="42"/>
    <cellStyle name="常规 4 2" xfId="205"/>
    <cellStyle name="常规 4 3" xfId="206"/>
    <cellStyle name="常规 4 3 2" xfId="208"/>
    <cellStyle name="常规 5" xfId="83"/>
    <cellStyle name="常规 5 2" xfId="12"/>
    <cellStyle name="常规 5 2 2" xfId="14"/>
    <cellStyle name="常规 5 3" xfId="209"/>
    <cellStyle name="常规 5 3 2" xfId="210"/>
    <cellStyle name="常规 5 4" xfId="207"/>
    <cellStyle name="常规 5 5" xfId="211"/>
    <cellStyle name="常规 6" xfId="9"/>
    <cellStyle name="常规 6 2" xfId="213"/>
    <cellStyle name="常规 6 3" xfId="215"/>
    <cellStyle name="常规 7" xfId="216"/>
    <cellStyle name="常规 7 2" xfId="217"/>
    <cellStyle name="常规 7 3" xfId="5"/>
    <cellStyle name="常规 8" xfId="218"/>
    <cellStyle name="常规 8 2" xfId="24"/>
    <cellStyle name="常规 8 3" xfId="18"/>
    <cellStyle name="常规 9" xfId="219"/>
    <cellStyle name="常规 9 2" xfId="51"/>
    <cellStyle name="常规 9 3" xfId="220"/>
    <cellStyle name="常规_Sheet1 2 3" xfId="161"/>
    <cellStyle name="常规_Sheet1_潮南区2014年财政预算收支明细表（终 2" xfId="166"/>
    <cellStyle name="常规_潮南区2015年财政预算收支明细表 2" xfId="223"/>
    <cellStyle name="好 2" xfId="224"/>
    <cellStyle name="好 2 2" xfId="225"/>
    <cellStyle name="好 3" xfId="202"/>
    <cellStyle name="好_53F959C04E7B40FDA383BD435F224A26" xfId="78"/>
    <cellStyle name="好_53F959C04E7B40FDA383BD435F224A26 2" xfId="80"/>
    <cellStyle name="好_53F959C04E7B40FDA383BD435F224A26 2 2" xfId="226"/>
    <cellStyle name="好_CC0D306ED90642F2AFB786D90624FCF6" xfId="227"/>
    <cellStyle name="好_CC0D306ED90642F2AFB786D90624FCF6 2" xfId="228"/>
    <cellStyle name="好_CC0D306ED90642F2AFB786D90624FCF6 2 2" xfId="229"/>
    <cellStyle name="好_潮南区2014年（9）月收支进度表" xfId="136"/>
    <cellStyle name="汇总 2" xfId="230"/>
    <cellStyle name="汇总 2 2" xfId="120"/>
    <cellStyle name="汇总 2 2 2" xfId="231"/>
    <cellStyle name="汇总 2 3" xfId="65"/>
    <cellStyle name="汇总 3" xfId="232"/>
    <cellStyle name="汇总 3 2" xfId="233"/>
    <cellStyle name="计算 2" xfId="4"/>
    <cellStyle name="计算 2 2" xfId="57"/>
    <cellStyle name="计算 2 2 2" xfId="60"/>
    <cellStyle name="计算 2 3" xfId="62"/>
    <cellStyle name="计算 3" xfId="32"/>
    <cellStyle name="计算 3 2" xfId="16"/>
    <cellStyle name="检查单元格 2" xfId="64"/>
    <cellStyle name="检查单元格 2 2" xfId="234"/>
    <cellStyle name="检查单元格 3" xfId="221"/>
    <cellStyle name="解释性文本 2" xfId="235"/>
    <cellStyle name="解释性文本 2 2" xfId="11"/>
    <cellStyle name="解释性文本 3" xfId="236"/>
    <cellStyle name="警告文本 2" xfId="237"/>
    <cellStyle name="警告文本 2 2" xfId="238"/>
    <cellStyle name="警告文本 3" xfId="222"/>
    <cellStyle name="链接单元格 2" xfId="239"/>
    <cellStyle name="链接单元格 2 2" xfId="240"/>
    <cellStyle name="链接单元格 3" xfId="26"/>
    <cellStyle name="千位分隔" xfId="261" builtinId="3"/>
    <cellStyle name="千位分隔 2" xfId="158"/>
    <cellStyle name="千位分隔 2 2" xfId="160"/>
    <cellStyle name="强调文字颜色 1 2" xfId="99"/>
    <cellStyle name="强调文字颜色 1 2 2" xfId="241"/>
    <cellStyle name="强调文字颜色 1 3" xfId="242"/>
    <cellStyle name="强调文字颜色 2 2" xfId="163"/>
    <cellStyle name="强调文字颜色 2 2 2" xfId="243"/>
    <cellStyle name="强调文字颜色 2 3" xfId="244"/>
    <cellStyle name="强调文字颜色 3 2" xfId="245"/>
    <cellStyle name="强调文字颜色 3 2 2" xfId="76"/>
    <cellStyle name="强调文字颜色 3 3" xfId="246"/>
    <cellStyle name="强调文字颜色 4 2" xfId="193"/>
    <cellStyle name="强调文字颜色 4 2 2" xfId="195"/>
    <cellStyle name="强调文字颜色 4 3" xfId="197"/>
    <cellStyle name="强调文字颜色 5 2" xfId="247"/>
    <cellStyle name="强调文字颜色 5 2 2" xfId="248"/>
    <cellStyle name="强调文字颜色 5 3" xfId="249"/>
    <cellStyle name="强调文字颜色 6 2" xfId="250"/>
    <cellStyle name="强调文字颜色 6 2 2" xfId="251"/>
    <cellStyle name="强调文字颜色 6 3" xfId="252"/>
    <cellStyle name="适中 2" xfId="33"/>
    <cellStyle name="适中 2 2" xfId="73"/>
    <cellStyle name="适中 3" xfId="253"/>
    <cellStyle name="输出 2" xfId="27"/>
    <cellStyle name="输出 2 2" xfId="38"/>
    <cellStyle name="输出 2 2 2" xfId="7"/>
    <cellStyle name="输出 2 3" xfId="21"/>
    <cellStyle name="输出 3" xfId="2"/>
    <cellStyle name="输出 3 2" xfId="34"/>
    <cellStyle name="输入 2" xfId="200"/>
    <cellStyle name="输入 2 2" xfId="254"/>
    <cellStyle name="输入 2 2 2" xfId="67"/>
    <cellStyle name="输入 2 3" xfId="255"/>
    <cellStyle name="输入 3" xfId="256"/>
    <cellStyle name="输入 3 2" xfId="178"/>
    <cellStyle name="样式 1" xfId="257"/>
    <cellStyle name="注释 2" xfId="212"/>
    <cellStyle name="注释 2 2" xfId="258"/>
    <cellStyle name="注释 2 2 2" xfId="259"/>
    <cellStyle name="注释 2 3" xfId="20"/>
    <cellStyle name="注释 3" xfId="214"/>
    <cellStyle name="注释 3 2" xfId="2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T50"/>
  <sheetViews>
    <sheetView showZeros="0" tabSelected="1" zoomScale="70" zoomScaleNormal="70" workbookViewId="0">
      <selection activeCell="P10" sqref="P10"/>
    </sheetView>
  </sheetViews>
  <sheetFormatPr defaultColWidth="9" defaultRowHeight="14.25"/>
  <cols>
    <col min="1" max="1" width="29.375" style="32" customWidth="1"/>
    <col min="2" max="2" width="15.625" style="32" hidden="1" customWidth="1"/>
    <col min="3" max="3" width="12.625" style="33" hidden="1" customWidth="1"/>
    <col min="4" max="5" width="13.125" style="32" customWidth="1"/>
    <col min="6" max="7" width="12.625" style="32" customWidth="1"/>
    <col min="8" max="8" width="29.375" style="32" customWidth="1"/>
    <col min="9" max="9" width="15.625" style="32" hidden="1" customWidth="1"/>
    <col min="10" max="10" width="12.625" style="32" hidden="1" customWidth="1"/>
    <col min="11" max="12" width="13.125" style="32" customWidth="1"/>
    <col min="13" max="14" width="12.625" style="32" customWidth="1"/>
    <col min="15" max="15" width="39.625" style="32" customWidth="1"/>
    <col min="16" max="16" width="14.125" style="32" customWidth="1"/>
    <col min="17" max="17" width="12.625" style="32" customWidth="1"/>
    <col min="18" max="18" width="17" style="32" customWidth="1"/>
    <col min="19" max="19" width="14.75" style="32" customWidth="1"/>
    <col min="20" max="16384" width="9" style="32"/>
  </cols>
  <sheetData>
    <row r="1" spans="1:19" s="31" customFormat="1" ht="25.5" customHeight="1">
      <c r="A1" s="34" t="s">
        <v>0</v>
      </c>
      <c r="B1" s="35"/>
      <c r="C1" s="36"/>
      <c r="D1" s="35"/>
      <c r="E1" s="35"/>
      <c r="F1" s="35"/>
      <c r="G1" s="35"/>
      <c r="H1" s="35"/>
      <c r="I1" s="35"/>
      <c r="J1" s="35"/>
      <c r="K1" s="35"/>
      <c r="L1" s="35"/>
      <c r="M1" s="35"/>
      <c r="N1" s="35"/>
    </row>
    <row r="2" spans="1:19" ht="39.950000000000003" customHeight="1">
      <c r="A2" s="68" t="s">
        <v>1</v>
      </c>
      <c r="B2" s="69"/>
      <c r="C2" s="69"/>
      <c r="D2" s="69"/>
      <c r="E2" s="69"/>
      <c r="F2" s="69"/>
      <c r="G2" s="69"/>
      <c r="H2" s="69"/>
      <c r="I2" s="69"/>
      <c r="J2" s="69"/>
      <c r="K2" s="69"/>
      <c r="L2" s="69"/>
      <c r="M2" s="69"/>
      <c r="N2" s="69"/>
    </row>
    <row r="3" spans="1:19" ht="18.75" customHeight="1">
      <c r="A3" s="15"/>
      <c r="B3" s="15"/>
      <c r="C3" s="37"/>
      <c r="D3" s="15"/>
      <c r="E3" s="15"/>
      <c r="F3" s="15"/>
      <c r="G3" s="15"/>
      <c r="H3" s="15"/>
      <c r="I3" s="70" t="s">
        <v>2</v>
      </c>
      <c r="J3" s="70"/>
      <c r="K3" s="70"/>
      <c r="L3" s="70"/>
      <c r="M3" s="70"/>
      <c r="N3" s="70"/>
    </row>
    <row r="4" spans="1:19" ht="39.950000000000003" customHeight="1">
      <c r="A4" s="71" t="s">
        <v>3</v>
      </c>
      <c r="B4" s="72"/>
      <c r="C4" s="72"/>
      <c r="D4" s="72"/>
      <c r="E4" s="73"/>
      <c r="F4" s="72"/>
      <c r="G4" s="72"/>
      <c r="H4" s="74" t="s">
        <v>4</v>
      </c>
      <c r="I4" s="74"/>
      <c r="J4" s="74"/>
      <c r="K4" s="74"/>
      <c r="L4" s="75"/>
      <c r="M4" s="74"/>
      <c r="N4" s="74"/>
    </row>
    <row r="5" spans="1:19" ht="39.950000000000003" customHeight="1">
      <c r="A5" s="16" t="s">
        <v>5</v>
      </c>
      <c r="B5" s="17" t="s">
        <v>6</v>
      </c>
      <c r="C5" s="17" t="s">
        <v>7</v>
      </c>
      <c r="D5" s="47" t="s">
        <v>91</v>
      </c>
      <c r="E5" s="48" t="s">
        <v>92</v>
      </c>
      <c r="F5" s="47" t="s">
        <v>93</v>
      </c>
      <c r="G5" s="47" t="s">
        <v>94</v>
      </c>
      <c r="H5" s="18" t="s">
        <v>5</v>
      </c>
      <c r="I5" s="17" t="s">
        <v>6</v>
      </c>
      <c r="J5" s="17" t="s">
        <v>7</v>
      </c>
      <c r="K5" s="47" t="s">
        <v>91</v>
      </c>
      <c r="L5" s="48" t="s">
        <v>92</v>
      </c>
      <c r="M5" s="47" t="s">
        <v>93</v>
      </c>
      <c r="N5" s="47" t="s">
        <v>94</v>
      </c>
      <c r="O5" s="43"/>
      <c r="P5" s="43"/>
    </row>
    <row r="6" spans="1:19" ht="30" customHeight="1">
      <c r="A6" s="19" t="s">
        <v>8</v>
      </c>
      <c r="B6" s="20">
        <f>B7+B8</f>
        <v>115035</v>
      </c>
      <c r="C6" s="20">
        <f>C7+C8</f>
        <v>108829.67</v>
      </c>
      <c r="D6" s="20">
        <f>D7+D8</f>
        <v>113727</v>
      </c>
      <c r="E6" s="20">
        <f>E7+E8</f>
        <v>113727</v>
      </c>
      <c r="F6" s="21">
        <f>E6/D6-1</f>
        <v>0</v>
      </c>
      <c r="G6" s="20">
        <f>E6-D6</f>
        <v>0</v>
      </c>
      <c r="H6" s="22" t="s">
        <v>9</v>
      </c>
      <c r="I6" s="20">
        <f>I7+I15</f>
        <v>302950</v>
      </c>
      <c r="J6" s="20">
        <f>J7+J15</f>
        <v>277914</v>
      </c>
      <c r="K6" s="20">
        <f>K7+K15</f>
        <v>332320</v>
      </c>
      <c r="L6" s="20">
        <f>L7+L15</f>
        <v>332320</v>
      </c>
      <c r="M6" s="21">
        <f>L6/K6-1</f>
        <v>0</v>
      </c>
      <c r="N6" s="20">
        <f>L6-K6</f>
        <v>0</v>
      </c>
      <c r="O6" s="43">
        <f>E6-D6</f>
        <v>0</v>
      </c>
      <c r="Q6" s="43"/>
      <c r="S6" s="43"/>
    </row>
    <row r="7" spans="1:19" ht="30" customHeight="1">
      <c r="A7" s="22" t="s">
        <v>10</v>
      </c>
      <c r="B7" s="20">
        <v>88573</v>
      </c>
      <c r="C7" s="20">
        <v>76316.67</v>
      </c>
      <c r="D7" s="20">
        <v>80896</v>
      </c>
      <c r="E7" s="20">
        <v>80896</v>
      </c>
      <c r="F7" s="21">
        <f t="shared" ref="F7:F35" si="0">E7/D7-1</f>
        <v>0</v>
      </c>
      <c r="G7" s="20">
        <f t="shared" ref="G7:G35" si="1">E7-D7</f>
        <v>0</v>
      </c>
      <c r="H7" s="22" t="s">
        <v>11</v>
      </c>
      <c r="I7" s="20">
        <f>I8+I12+I13+I14</f>
        <v>202293</v>
      </c>
      <c r="J7" s="20">
        <f>J8+J12+J13+J14</f>
        <v>206264</v>
      </c>
      <c r="K7" s="20">
        <f>K8+K12+K13+K14</f>
        <v>232857</v>
      </c>
      <c r="L7" s="20">
        <f>L8+L12+L13+L14</f>
        <v>232857</v>
      </c>
      <c r="M7" s="21">
        <f t="shared" ref="M7:M34" si="2">L7/K7-1</f>
        <v>0</v>
      </c>
      <c r="N7" s="20">
        <f t="shared" ref="N7:N35" si="3">L7-K7</f>
        <v>0</v>
      </c>
      <c r="O7" s="43">
        <f t="shared" ref="O7:O17" si="4">E7-D7</f>
        <v>0</v>
      </c>
      <c r="Q7" s="43"/>
      <c r="R7" s="43"/>
    </row>
    <row r="8" spans="1:19" ht="65.25" customHeight="1">
      <c r="A8" s="22" t="s">
        <v>12</v>
      </c>
      <c r="B8" s="20">
        <f t="shared" ref="B8:D8" si="5">B9+B10</f>
        <v>26462</v>
      </c>
      <c r="C8" s="20">
        <f t="shared" si="5"/>
        <v>32513</v>
      </c>
      <c r="D8" s="20">
        <f t="shared" si="5"/>
        <v>32831</v>
      </c>
      <c r="E8" s="20">
        <f t="shared" ref="E8" si="6">E9+E10</f>
        <v>32831</v>
      </c>
      <c r="F8" s="21">
        <f t="shared" si="0"/>
        <v>0</v>
      </c>
      <c r="G8" s="20">
        <f t="shared" si="1"/>
        <v>0</v>
      </c>
      <c r="H8" s="19" t="s">
        <v>13</v>
      </c>
      <c r="I8" s="20">
        <f>I9+I10+I11</f>
        <v>144158</v>
      </c>
      <c r="J8" s="20">
        <f>J9+J10+J11</f>
        <v>136487</v>
      </c>
      <c r="K8" s="20">
        <f>K9+K10+K11</f>
        <v>151738</v>
      </c>
      <c r="L8" s="20">
        <f>L9+L10+L11</f>
        <v>151738</v>
      </c>
      <c r="M8" s="21">
        <f t="shared" si="2"/>
        <v>0</v>
      </c>
      <c r="N8" s="20">
        <f t="shared" si="3"/>
        <v>0</v>
      </c>
      <c r="O8" s="43">
        <f t="shared" si="4"/>
        <v>0</v>
      </c>
      <c r="Q8" s="43"/>
    </row>
    <row r="9" spans="1:19" ht="30" customHeight="1">
      <c r="A9" s="22" t="s">
        <v>14</v>
      </c>
      <c r="B9" s="20">
        <v>5600</v>
      </c>
      <c r="C9" s="20">
        <v>5007</v>
      </c>
      <c r="D9" s="20">
        <v>5000</v>
      </c>
      <c r="E9" s="20">
        <v>5000</v>
      </c>
      <c r="F9" s="21">
        <f t="shared" si="0"/>
        <v>0</v>
      </c>
      <c r="G9" s="20">
        <f t="shared" si="1"/>
        <v>0</v>
      </c>
      <c r="H9" s="19" t="s">
        <v>15</v>
      </c>
      <c r="I9" s="20">
        <v>36805</v>
      </c>
      <c r="J9" s="20">
        <v>29680</v>
      </c>
      <c r="K9" s="20">
        <v>37340</v>
      </c>
      <c r="L9" s="20">
        <v>37340</v>
      </c>
      <c r="M9" s="21">
        <f t="shared" si="2"/>
        <v>0</v>
      </c>
      <c r="N9" s="20">
        <f t="shared" si="3"/>
        <v>0</v>
      </c>
      <c r="O9" s="43">
        <f t="shared" si="4"/>
        <v>0</v>
      </c>
      <c r="P9" s="43"/>
      <c r="Q9" s="43"/>
      <c r="S9" s="43"/>
    </row>
    <row r="10" spans="1:19" ht="30" customHeight="1">
      <c r="A10" s="19" t="s">
        <v>16</v>
      </c>
      <c r="B10" s="20">
        <f>20900-38</f>
        <v>20862</v>
      </c>
      <c r="C10" s="20">
        <v>27506</v>
      </c>
      <c r="D10" s="20">
        <v>27831</v>
      </c>
      <c r="E10" s="20">
        <v>27831</v>
      </c>
      <c r="F10" s="21">
        <f t="shared" si="0"/>
        <v>0</v>
      </c>
      <c r="G10" s="20">
        <f t="shared" si="1"/>
        <v>0</v>
      </c>
      <c r="H10" s="19" t="s">
        <v>17</v>
      </c>
      <c r="I10" s="20">
        <v>12433</v>
      </c>
      <c r="J10" s="20">
        <v>12787</v>
      </c>
      <c r="K10" s="20">
        <v>14252</v>
      </c>
      <c r="L10" s="20">
        <v>14252</v>
      </c>
      <c r="M10" s="21">
        <f t="shared" si="2"/>
        <v>0</v>
      </c>
      <c r="N10" s="20">
        <f t="shared" si="3"/>
        <v>0</v>
      </c>
      <c r="O10" s="43">
        <f t="shared" si="4"/>
        <v>0</v>
      </c>
      <c r="P10" s="43"/>
      <c r="Q10" s="43"/>
    </row>
    <row r="11" spans="1:19" ht="30" customHeight="1">
      <c r="A11" s="38" t="s">
        <v>18</v>
      </c>
      <c r="B11" s="20">
        <f>103493-2+5-400+2+5+38-55</f>
        <v>103086</v>
      </c>
      <c r="C11" s="20">
        <f>72646+2486-535</f>
        <v>74597</v>
      </c>
      <c r="D11" s="20">
        <v>100000</v>
      </c>
      <c r="E11" s="20">
        <v>100000</v>
      </c>
      <c r="F11" s="21">
        <f t="shared" si="0"/>
        <v>0</v>
      </c>
      <c r="G11" s="20">
        <f t="shared" si="1"/>
        <v>0</v>
      </c>
      <c r="H11" s="19" t="s">
        <v>19</v>
      </c>
      <c r="I11" s="20">
        <v>94920</v>
      </c>
      <c r="J11" s="20">
        <v>94020</v>
      </c>
      <c r="K11" s="20">
        <v>100146</v>
      </c>
      <c r="L11" s="20">
        <v>100146</v>
      </c>
      <c r="M11" s="21">
        <f t="shared" si="2"/>
        <v>0</v>
      </c>
      <c r="N11" s="20">
        <f t="shared" si="3"/>
        <v>0</v>
      </c>
      <c r="O11" s="43">
        <f t="shared" si="4"/>
        <v>0</v>
      </c>
      <c r="P11" s="43"/>
      <c r="Q11" s="43"/>
      <c r="R11" s="44"/>
    </row>
    <row r="12" spans="1:19" ht="65.25" customHeight="1">
      <c r="A12" s="38" t="s">
        <v>20</v>
      </c>
      <c r="B12" s="20" t="e">
        <f>B13+B14+#REF!</f>
        <v>#REF!</v>
      </c>
      <c r="C12" s="20">
        <f>C13+C14+C15</f>
        <v>312263</v>
      </c>
      <c r="D12" s="20">
        <f>D13+D14+D15</f>
        <v>330000</v>
      </c>
      <c r="E12" s="20">
        <f>E13+E14+E15</f>
        <v>330000</v>
      </c>
      <c r="F12" s="21">
        <f t="shared" si="0"/>
        <v>0</v>
      </c>
      <c r="G12" s="20">
        <f t="shared" si="1"/>
        <v>0</v>
      </c>
      <c r="H12" s="19" t="s">
        <v>21</v>
      </c>
      <c r="I12" s="20">
        <v>46938</v>
      </c>
      <c r="J12" s="20">
        <v>57495</v>
      </c>
      <c r="K12" s="20">
        <v>66271</v>
      </c>
      <c r="L12" s="20">
        <v>66271</v>
      </c>
      <c r="M12" s="21">
        <f t="shared" si="2"/>
        <v>0</v>
      </c>
      <c r="N12" s="20">
        <f t="shared" si="3"/>
        <v>0</v>
      </c>
      <c r="O12" s="43"/>
      <c r="P12" s="43"/>
      <c r="Q12" s="43"/>
    </row>
    <row r="13" spans="1:19" ht="30" customHeight="1">
      <c r="A13" s="38" t="s">
        <v>22</v>
      </c>
      <c r="B13" s="20">
        <v>140655</v>
      </c>
      <c r="C13" s="20">
        <f>208050-10000</f>
        <v>198050</v>
      </c>
      <c r="D13" s="20">
        <v>200000</v>
      </c>
      <c r="E13" s="20">
        <v>200000</v>
      </c>
      <c r="F13" s="21">
        <f t="shared" si="0"/>
        <v>0</v>
      </c>
      <c r="G13" s="20">
        <f t="shared" si="1"/>
        <v>0</v>
      </c>
      <c r="H13" s="19" t="s">
        <v>23</v>
      </c>
      <c r="I13" s="20">
        <v>7970</v>
      </c>
      <c r="J13" s="20">
        <v>9056</v>
      </c>
      <c r="K13" s="20">
        <f>8529+35+2000+13+1000</f>
        <v>11577</v>
      </c>
      <c r="L13" s="20">
        <f>8529+35+2000+13+1000</f>
        <v>11577</v>
      </c>
      <c r="M13" s="21">
        <f t="shared" si="2"/>
        <v>0</v>
      </c>
      <c r="N13" s="20">
        <f t="shared" si="3"/>
        <v>0</v>
      </c>
      <c r="O13" s="43"/>
      <c r="P13" s="43"/>
      <c r="Q13" s="43"/>
    </row>
    <row r="14" spans="1:19" ht="30" customHeight="1">
      <c r="A14" s="38" t="s">
        <v>24</v>
      </c>
      <c r="B14" s="20">
        <v>128412</v>
      </c>
      <c r="C14" s="20">
        <f>113513-2773+30-32+604-715-16-5+47-231-9</f>
        <v>110413</v>
      </c>
      <c r="D14" s="20">
        <v>130000</v>
      </c>
      <c r="E14" s="20">
        <v>130000</v>
      </c>
      <c r="F14" s="21">
        <f t="shared" si="0"/>
        <v>0</v>
      </c>
      <c r="G14" s="20">
        <f t="shared" si="1"/>
        <v>0</v>
      </c>
      <c r="H14" s="19" t="s">
        <v>25</v>
      </c>
      <c r="I14" s="20">
        <f>3229-2</f>
        <v>3227</v>
      </c>
      <c r="J14" s="20">
        <f>2831+395</f>
        <v>3226</v>
      </c>
      <c r="K14" s="20">
        <v>3271</v>
      </c>
      <c r="L14" s="20">
        <v>3271</v>
      </c>
      <c r="M14" s="21">
        <f t="shared" si="2"/>
        <v>0</v>
      </c>
      <c r="N14" s="20">
        <f t="shared" si="3"/>
        <v>0</v>
      </c>
      <c r="O14" s="43"/>
      <c r="P14" s="43"/>
      <c r="Q14" s="43"/>
    </row>
    <row r="15" spans="1:19" ht="30" customHeight="1">
      <c r="A15" s="38" t="s">
        <v>26</v>
      </c>
      <c r="B15" s="20"/>
      <c r="C15" s="20">
        <f>3800</f>
        <v>3800</v>
      </c>
      <c r="D15" s="20"/>
      <c r="E15" s="20"/>
      <c r="F15" s="21"/>
      <c r="G15" s="20">
        <f t="shared" si="1"/>
        <v>0</v>
      </c>
      <c r="H15" s="22" t="s">
        <v>27</v>
      </c>
      <c r="I15" s="20">
        <f>SUM(I16:I17)</f>
        <v>100657</v>
      </c>
      <c r="J15" s="20">
        <f>SUM(J16:J17)</f>
        <v>71650</v>
      </c>
      <c r="K15" s="20">
        <f>SUM(K16:K17)</f>
        <v>99463</v>
      </c>
      <c r="L15" s="20">
        <f>SUM(L16:L17)</f>
        <v>99463</v>
      </c>
      <c r="M15" s="21">
        <f t="shared" si="2"/>
        <v>0</v>
      </c>
      <c r="N15" s="20">
        <f t="shared" si="3"/>
        <v>0</v>
      </c>
      <c r="O15" s="43"/>
      <c r="Q15" s="43"/>
    </row>
    <row r="16" spans="1:19" ht="39.950000000000003" customHeight="1">
      <c r="A16" s="38" t="s">
        <v>28</v>
      </c>
      <c r="B16" s="20">
        <v>2773</v>
      </c>
      <c r="C16" s="20">
        <v>2773</v>
      </c>
      <c r="D16" s="20">
        <v>3984</v>
      </c>
      <c r="E16" s="20">
        <v>3984</v>
      </c>
      <c r="F16" s="21">
        <f t="shared" si="0"/>
        <v>0</v>
      </c>
      <c r="G16" s="20">
        <f t="shared" si="1"/>
        <v>0</v>
      </c>
      <c r="H16" s="19" t="s">
        <v>29</v>
      </c>
      <c r="I16" s="20">
        <f>89677-3767+5+4494</f>
        <v>90409</v>
      </c>
      <c r="J16" s="20">
        <f>62700+2566-9</f>
        <v>65257</v>
      </c>
      <c r="K16" s="20">
        <f>92262-K23-K25</f>
        <v>87611</v>
      </c>
      <c r="L16" s="20">
        <f>92262-L23-L25</f>
        <v>87611</v>
      </c>
      <c r="M16" s="21">
        <f t="shared" si="2"/>
        <v>0</v>
      </c>
      <c r="N16" s="20">
        <f t="shared" si="3"/>
        <v>0</v>
      </c>
      <c r="O16" s="43">
        <f t="shared" si="4"/>
        <v>0</v>
      </c>
      <c r="Q16" s="43"/>
    </row>
    <row r="17" spans="1:20" ht="39.950000000000003" customHeight="1">
      <c r="A17" s="38" t="s">
        <v>30</v>
      </c>
      <c r="B17" s="20">
        <v>10000</v>
      </c>
      <c r="C17" s="20">
        <v>10000</v>
      </c>
      <c r="D17" s="20">
        <v>10000</v>
      </c>
      <c r="E17" s="20">
        <v>10000</v>
      </c>
      <c r="F17" s="21">
        <f t="shared" si="0"/>
        <v>0</v>
      </c>
      <c r="G17" s="20">
        <f t="shared" si="1"/>
        <v>0</v>
      </c>
      <c r="H17" s="19" t="s">
        <v>31</v>
      </c>
      <c r="I17" s="20">
        <f>10975-727</f>
        <v>10248</v>
      </c>
      <c r="J17" s="20">
        <v>6393</v>
      </c>
      <c r="K17" s="20">
        <f>11852</f>
        <v>11852</v>
      </c>
      <c r="L17" s="20">
        <f>11852</f>
        <v>11852</v>
      </c>
      <c r="M17" s="21">
        <f t="shared" si="2"/>
        <v>0</v>
      </c>
      <c r="N17" s="20">
        <f t="shared" si="3"/>
        <v>0</v>
      </c>
      <c r="O17" s="43">
        <f t="shared" si="4"/>
        <v>0</v>
      </c>
      <c r="Q17" s="43"/>
    </row>
    <row r="18" spans="1:20" ht="39.950000000000003" customHeight="1">
      <c r="A18" s="38" t="s">
        <v>122</v>
      </c>
      <c r="B18" s="20">
        <v>11782</v>
      </c>
      <c r="C18" s="20">
        <v>16569</v>
      </c>
      <c r="D18" s="20">
        <v>17000</v>
      </c>
      <c r="E18" s="20">
        <v>17000</v>
      </c>
      <c r="F18" s="21">
        <f t="shared" si="0"/>
        <v>0</v>
      </c>
      <c r="G18" s="20">
        <f t="shared" si="1"/>
        <v>0</v>
      </c>
      <c r="H18" s="39" t="s">
        <v>32</v>
      </c>
      <c r="I18" s="20">
        <f>I19+I20</f>
        <v>269067</v>
      </c>
      <c r="J18" s="20">
        <f>J19+J20</f>
        <v>289062</v>
      </c>
      <c r="K18" s="20">
        <f>K19+K20</f>
        <v>330000</v>
      </c>
      <c r="L18" s="20">
        <f>L19+L20</f>
        <v>330000</v>
      </c>
      <c r="M18" s="21">
        <f t="shared" si="2"/>
        <v>0</v>
      </c>
      <c r="N18" s="20">
        <f t="shared" si="3"/>
        <v>0</v>
      </c>
      <c r="O18" s="43">
        <f t="shared" ref="O18:O23" si="7">E18-D18</f>
        <v>0</v>
      </c>
      <c r="Q18" s="43"/>
    </row>
    <row r="19" spans="1:20" ht="39.950000000000003" customHeight="1">
      <c r="A19" s="38" t="s">
        <v>123</v>
      </c>
      <c r="B19" s="20" t="e">
        <f>B20+B21+#REF!</f>
        <v>#REF!</v>
      </c>
      <c r="C19" s="20">
        <f>C20+C21</f>
        <v>45767</v>
      </c>
      <c r="D19" s="20">
        <f>D20+D21</f>
        <v>22073</v>
      </c>
      <c r="E19" s="20">
        <f>E20+E21</f>
        <v>22073</v>
      </c>
      <c r="F19" s="21">
        <f t="shared" si="0"/>
        <v>0</v>
      </c>
      <c r="G19" s="20">
        <f t="shared" si="1"/>
        <v>0</v>
      </c>
      <c r="H19" s="22" t="s">
        <v>33</v>
      </c>
      <c r="I19" s="20">
        <f>B13</f>
        <v>140655</v>
      </c>
      <c r="J19" s="20">
        <f>198363-10000</f>
        <v>188363</v>
      </c>
      <c r="K19" s="20">
        <f>D13</f>
        <v>200000</v>
      </c>
      <c r="L19" s="20">
        <f>E13</f>
        <v>200000</v>
      </c>
      <c r="M19" s="21">
        <f t="shared" si="2"/>
        <v>0</v>
      </c>
      <c r="N19" s="20">
        <f t="shared" si="3"/>
        <v>0</v>
      </c>
      <c r="O19" s="43">
        <f t="shared" si="7"/>
        <v>0</v>
      </c>
      <c r="Q19" s="43"/>
    </row>
    <row r="20" spans="1:20" ht="39.950000000000003" customHeight="1">
      <c r="A20" s="25" t="s">
        <v>34</v>
      </c>
      <c r="B20" s="20">
        <v>45767</v>
      </c>
      <c r="C20" s="20">
        <f>37869-775+9-10872+9</f>
        <v>26240</v>
      </c>
      <c r="D20" s="20">
        <f>J27</f>
        <v>22073</v>
      </c>
      <c r="E20" s="20">
        <v>22073</v>
      </c>
      <c r="F20" s="21">
        <f t="shared" si="0"/>
        <v>0</v>
      </c>
      <c r="G20" s="20">
        <f t="shared" si="1"/>
        <v>0</v>
      </c>
      <c r="H20" s="22" t="s">
        <v>35</v>
      </c>
      <c r="I20" s="20">
        <f>B14</f>
        <v>128412</v>
      </c>
      <c r="J20" s="20">
        <f>103425-2773+47</f>
        <v>100699</v>
      </c>
      <c r="K20" s="20">
        <f>D14</f>
        <v>130000</v>
      </c>
      <c r="L20" s="20">
        <f>E14</f>
        <v>130000</v>
      </c>
      <c r="M20" s="21">
        <f t="shared" si="2"/>
        <v>0</v>
      </c>
      <c r="N20" s="20">
        <f t="shared" si="3"/>
        <v>0</v>
      </c>
      <c r="O20" s="43">
        <f t="shared" si="7"/>
        <v>0</v>
      </c>
      <c r="Q20" s="43"/>
    </row>
    <row r="21" spans="1:20" ht="39.950000000000003" customHeight="1">
      <c r="A21" s="22" t="s">
        <v>36</v>
      </c>
      <c r="B21" s="20">
        <v>0</v>
      </c>
      <c r="C21" s="20">
        <f>7237+652+11638</f>
        <v>19527</v>
      </c>
      <c r="D21" s="20"/>
      <c r="E21" s="20"/>
      <c r="F21" s="21"/>
      <c r="G21" s="20">
        <f t="shared" si="1"/>
        <v>0</v>
      </c>
      <c r="H21" s="39" t="s">
        <v>37</v>
      </c>
      <c r="I21" s="20" t="e">
        <f>B19</f>
        <v>#REF!</v>
      </c>
      <c r="J21" s="20">
        <f>23606+9-47</f>
        <v>23568</v>
      </c>
      <c r="K21" s="20">
        <f>D19</f>
        <v>22073</v>
      </c>
      <c r="L21" s="20">
        <f>E19</f>
        <v>22073</v>
      </c>
      <c r="M21" s="21">
        <f t="shared" si="2"/>
        <v>0</v>
      </c>
      <c r="N21" s="20">
        <f t="shared" si="3"/>
        <v>0</v>
      </c>
      <c r="O21" s="43">
        <f t="shared" si="7"/>
        <v>0</v>
      </c>
      <c r="P21" s="45"/>
      <c r="Q21" s="43"/>
    </row>
    <row r="22" spans="1:20" ht="39.950000000000003" customHeight="1">
      <c r="A22" s="38" t="s">
        <v>38</v>
      </c>
      <c r="B22" s="20">
        <v>32087</v>
      </c>
      <c r="C22" s="20">
        <v>31191</v>
      </c>
      <c r="D22" s="20"/>
      <c r="E22" s="20"/>
      <c r="F22" s="21"/>
      <c r="G22" s="20">
        <f t="shared" si="1"/>
        <v>0</v>
      </c>
      <c r="H22" s="39" t="s">
        <v>39</v>
      </c>
      <c r="I22" s="20">
        <f>B16</f>
        <v>2773</v>
      </c>
      <c r="J22" s="20">
        <f>2497+276</f>
        <v>2773</v>
      </c>
      <c r="K22" s="20">
        <f>D16</f>
        <v>3984</v>
      </c>
      <c r="L22" s="20">
        <f>E16</f>
        <v>3984</v>
      </c>
      <c r="M22" s="21">
        <f t="shared" si="2"/>
        <v>0</v>
      </c>
      <c r="N22" s="20">
        <f t="shared" si="3"/>
        <v>0</v>
      </c>
      <c r="O22" s="43">
        <f t="shared" si="7"/>
        <v>0</v>
      </c>
      <c r="Q22" s="43"/>
    </row>
    <row r="23" spans="1:20" ht="42.75" customHeight="1">
      <c r="A23" s="38" t="s">
        <v>40</v>
      </c>
      <c r="B23" s="20"/>
      <c r="C23" s="20">
        <v>5085</v>
      </c>
      <c r="D23" s="20"/>
      <c r="E23" s="20"/>
      <c r="F23" s="21"/>
      <c r="G23" s="20">
        <f t="shared" si="1"/>
        <v>0</v>
      </c>
      <c r="H23" s="39" t="s">
        <v>41</v>
      </c>
      <c r="I23" s="20"/>
      <c r="J23" s="20"/>
      <c r="K23" s="20">
        <v>2231</v>
      </c>
      <c r="L23" s="20">
        <v>2231</v>
      </c>
      <c r="M23" s="21">
        <f t="shared" si="2"/>
        <v>0</v>
      </c>
      <c r="N23" s="20">
        <f t="shared" si="3"/>
        <v>0</v>
      </c>
      <c r="O23" s="43">
        <f t="shared" si="7"/>
        <v>0</v>
      </c>
      <c r="Q23" s="43"/>
      <c r="T23" s="43"/>
    </row>
    <row r="24" spans="1:20" ht="60.75" customHeight="1">
      <c r="A24" s="38"/>
      <c r="B24" s="20"/>
      <c r="C24" s="20"/>
      <c r="D24" s="20"/>
      <c r="E24" s="20"/>
      <c r="F24" s="21"/>
      <c r="G24" s="20">
        <f t="shared" si="1"/>
        <v>0</v>
      </c>
      <c r="H24" s="39" t="s">
        <v>42</v>
      </c>
      <c r="I24" s="20">
        <f>B17</f>
        <v>10000</v>
      </c>
      <c r="J24" s="20">
        <v>10000</v>
      </c>
      <c r="K24" s="20">
        <f>D17</f>
        <v>10000</v>
      </c>
      <c r="L24" s="20">
        <f>E17</f>
        <v>10000</v>
      </c>
      <c r="M24" s="21">
        <f t="shared" si="2"/>
        <v>0</v>
      </c>
      <c r="N24" s="20">
        <f t="shared" si="3"/>
        <v>0</v>
      </c>
      <c r="O24" s="43"/>
      <c r="Q24" s="43"/>
    </row>
    <row r="25" spans="1:20" ht="39.950000000000003" customHeight="1">
      <c r="A25" s="49"/>
      <c r="B25" s="46"/>
      <c r="C25" s="46"/>
      <c r="D25" s="46"/>
      <c r="E25" s="46"/>
      <c r="F25" s="50"/>
      <c r="G25" s="46"/>
      <c r="H25" s="39" t="s">
        <v>124</v>
      </c>
      <c r="I25" s="20"/>
      <c r="J25" s="20">
        <v>715</v>
      </c>
      <c r="K25" s="20">
        <v>2420</v>
      </c>
      <c r="L25" s="20">
        <v>2420</v>
      </c>
      <c r="M25" s="21">
        <f t="shared" si="2"/>
        <v>0</v>
      </c>
      <c r="N25" s="20">
        <f t="shared" si="3"/>
        <v>0</v>
      </c>
      <c r="O25" s="43">
        <f>E24-D24</f>
        <v>0</v>
      </c>
      <c r="Q25" s="43"/>
    </row>
    <row r="26" spans="1:20" ht="39.950000000000003" customHeight="1">
      <c r="A26" s="38"/>
      <c r="B26" s="20"/>
      <c r="C26" s="20"/>
      <c r="D26" s="20"/>
      <c r="E26" s="20"/>
      <c r="F26" s="21"/>
      <c r="G26" s="20">
        <f t="shared" si="1"/>
        <v>0</v>
      </c>
      <c r="H26" s="39" t="s">
        <v>125</v>
      </c>
      <c r="I26" s="20">
        <f>9768+12846</f>
        <v>22614</v>
      </c>
      <c r="J26" s="20">
        <f>27119-535</f>
        <v>26584</v>
      </c>
      <c r="K26" s="20">
        <v>26026</v>
      </c>
      <c r="L26" s="20">
        <v>26026</v>
      </c>
      <c r="M26" s="21">
        <f t="shared" si="2"/>
        <v>0</v>
      </c>
      <c r="N26" s="20">
        <f t="shared" si="3"/>
        <v>0</v>
      </c>
      <c r="O26" s="43">
        <f t="shared" ref="O26:O31" si="8">E26-D26</f>
        <v>0</v>
      </c>
      <c r="Q26" s="43"/>
      <c r="T26" s="43"/>
    </row>
    <row r="27" spans="1:20" ht="30" customHeight="1">
      <c r="A27" s="38"/>
      <c r="B27" s="20"/>
      <c r="C27" s="20"/>
      <c r="D27" s="20"/>
      <c r="E27" s="20"/>
      <c r="F27" s="21"/>
      <c r="G27" s="20">
        <f t="shared" si="1"/>
        <v>0</v>
      </c>
      <c r="H27" s="39" t="s">
        <v>126</v>
      </c>
      <c r="I27" s="20" t="e">
        <f>SUM(I28:I30)</f>
        <v>#REF!</v>
      </c>
      <c r="J27" s="20">
        <f>SUM(J28:J30)</f>
        <v>22073</v>
      </c>
      <c r="K27" s="20">
        <f>SUM(K28:K30)</f>
        <v>0</v>
      </c>
      <c r="L27" s="20">
        <f>SUM(L28:L30)</f>
        <v>0</v>
      </c>
      <c r="M27" s="21"/>
      <c r="N27" s="20">
        <f t="shared" si="3"/>
        <v>0</v>
      </c>
      <c r="O27" s="43">
        <f t="shared" si="8"/>
        <v>0</v>
      </c>
      <c r="Q27" s="43"/>
    </row>
    <row r="28" spans="1:20" ht="45" customHeight="1">
      <c r="A28" s="38"/>
      <c r="B28" s="20"/>
      <c r="C28" s="20"/>
      <c r="D28" s="20"/>
      <c r="E28" s="20"/>
      <c r="F28" s="21"/>
      <c r="G28" s="20">
        <f t="shared" si="1"/>
        <v>0</v>
      </c>
      <c r="H28" s="22" t="s">
        <v>43</v>
      </c>
      <c r="I28" s="20">
        <f>B13-I19</f>
        <v>0</v>
      </c>
      <c r="J28" s="20">
        <f>C13-J19</f>
        <v>9687</v>
      </c>
      <c r="K28" s="20"/>
      <c r="L28" s="20"/>
      <c r="M28" s="21"/>
      <c r="N28" s="20">
        <f t="shared" si="3"/>
        <v>0</v>
      </c>
      <c r="O28" s="43">
        <f t="shared" si="8"/>
        <v>0</v>
      </c>
      <c r="Q28" s="43"/>
    </row>
    <row r="29" spans="1:20" ht="45" customHeight="1">
      <c r="A29" s="38"/>
      <c r="B29" s="20"/>
      <c r="C29" s="20"/>
      <c r="D29" s="20"/>
      <c r="E29" s="20"/>
      <c r="F29" s="21"/>
      <c r="G29" s="20">
        <f t="shared" si="1"/>
        <v>0</v>
      </c>
      <c r="H29" s="22" t="s">
        <v>44</v>
      </c>
      <c r="I29" s="20">
        <f>B14-I20</f>
        <v>0</v>
      </c>
      <c r="J29" s="20">
        <f>C14-J20</f>
        <v>9714</v>
      </c>
      <c r="K29" s="20"/>
      <c r="L29" s="20"/>
      <c r="M29" s="21"/>
      <c r="N29" s="20">
        <f t="shared" si="3"/>
        <v>0</v>
      </c>
      <c r="O29" s="43">
        <f t="shared" si="8"/>
        <v>0</v>
      </c>
      <c r="Q29" s="43"/>
    </row>
    <row r="30" spans="1:20" ht="39.950000000000003" customHeight="1">
      <c r="A30" s="38"/>
      <c r="B30" s="20"/>
      <c r="C30" s="20"/>
      <c r="D30" s="20"/>
      <c r="E30" s="20"/>
      <c r="F30" s="21"/>
      <c r="G30" s="20">
        <f t="shared" si="1"/>
        <v>0</v>
      </c>
      <c r="H30" s="22" t="s">
        <v>45</v>
      </c>
      <c r="I30" s="20" t="e">
        <f>B20+#REF!-I21</f>
        <v>#REF!</v>
      </c>
      <c r="J30" s="20">
        <f>C20-J21</f>
        <v>2672</v>
      </c>
      <c r="K30" s="20"/>
      <c r="L30" s="20"/>
      <c r="M30" s="21"/>
      <c r="N30" s="20">
        <f t="shared" si="3"/>
        <v>0</v>
      </c>
      <c r="O30" s="43">
        <f t="shared" si="8"/>
        <v>0</v>
      </c>
      <c r="Q30" s="43"/>
    </row>
    <row r="31" spans="1:20" ht="30" customHeight="1">
      <c r="A31" s="38"/>
      <c r="B31" s="20"/>
      <c r="C31" s="20"/>
      <c r="D31" s="20"/>
      <c r="E31" s="20"/>
      <c r="F31" s="21"/>
      <c r="G31" s="20">
        <f t="shared" si="1"/>
        <v>0</v>
      </c>
      <c r="H31" s="16" t="s">
        <v>46</v>
      </c>
      <c r="I31" s="40" t="e">
        <f>I6+I18+I21+I24</f>
        <v>#REF!</v>
      </c>
      <c r="J31" s="40">
        <f>J6+J18+J21+J24</f>
        <v>600544</v>
      </c>
      <c r="K31" s="40">
        <f>K6+K18+K21+K24</f>
        <v>694393</v>
      </c>
      <c r="L31" s="40">
        <f>L6+L18+L21+L24</f>
        <v>694393</v>
      </c>
      <c r="M31" s="21">
        <f t="shared" si="2"/>
        <v>0</v>
      </c>
      <c r="N31" s="20">
        <f t="shared" si="3"/>
        <v>0</v>
      </c>
      <c r="O31" s="43">
        <f t="shared" si="8"/>
        <v>0</v>
      </c>
      <c r="P31" s="43"/>
      <c r="Q31" s="43"/>
    </row>
    <row r="32" spans="1:20" ht="45" customHeight="1">
      <c r="A32" s="18" t="s">
        <v>47</v>
      </c>
      <c r="B32" s="26" t="e">
        <f>B6+B11+#REF!+B18+B21+B22+B15+B23</f>
        <v>#REF!</v>
      </c>
      <c r="C32" s="26">
        <f>C6+C11+C18+C21+C22+C15+C23</f>
        <v>259598.66999999998</v>
      </c>
      <c r="D32" s="26">
        <f>D6+D11+D18+D21+D22+D15+D23</f>
        <v>230727</v>
      </c>
      <c r="E32" s="26">
        <f>E6+E11+E18+E21+E22+E15+E23</f>
        <v>230727</v>
      </c>
      <c r="F32" s="21">
        <f t="shared" si="0"/>
        <v>0</v>
      </c>
      <c r="G32" s="20">
        <f t="shared" si="1"/>
        <v>0</v>
      </c>
      <c r="H32" s="18" t="s">
        <v>48</v>
      </c>
      <c r="I32" s="26">
        <f>I6+I23+I26+I25</f>
        <v>325564</v>
      </c>
      <c r="J32" s="40">
        <f>J6+J23+J26+J25</f>
        <v>305213</v>
      </c>
      <c r="K32" s="26">
        <f>K6+K23+K26+K25</f>
        <v>362997</v>
      </c>
      <c r="L32" s="26">
        <f>L6+L23+L26+L25</f>
        <v>362997</v>
      </c>
      <c r="M32" s="21">
        <f t="shared" si="2"/>
        <v>0</v>
      </c>
      <c r="N32" s="20">
        <f t="shared" si="3"/>
        <v>0</v>
      </c>
      <c r="O32" s="43"/>
      <c r="P32" s="43"/>
      <c r="Q32" s="43"/>
      <c r="R32" s="43"/>
    </row>
    <row r="33" spans="1:18" ht="45" customHeight="1">
      <c r="A33" s="18" t="s">
        <v>49</v>
      </c>
      <c r="B33" s="26" t="e">
        <f>B6+B11+B12+B16+B17+B18+B19+B22+B23</f>
        <v>#REF!</v>
      </c>
      <c r="C33" s="26">
        <f>C6+C11+C12+C16+C17+C18+C19+C22+C23</f>
        <v>607074.66999999993</v>
      </c>
      <c r="D33" s="26">
        <f>D6+D11+D12+D16+D17+D18+D19+D22+D23</f>
        <v>596784</v>
      </c>
      <c r="E33" s="26">
        <f>E6+E11+E12+E16+E17+E18+E19+E22+E23</f>
        <v>596784</v>
      </c>
      <c r="F33" s="21">
        <f t="shared" si="0"/>
        <v>0</v>
      </c>
      <c r="G33" s="20">
        <f t="shared" si="1"/>
        <v>0</v>
      </c>
      <c r="H33" s="18" t="s">
        <v>50</v>
      </c>
      <c r="I33" s="26" t="e">
        <f>I6+I18+I21+I24+I22+I26+I27</f>
        <v>#REF!</v>
      </c>
      <c r="J33" s="26">
        <f>J6+J18+J21+J24+J22+J25+J26+J27</f>
        <v>652689</v>
      </c>
      <c r="K33" s="26">
        <f>K6+K18+K21+K23+K24+K22+K25+K26+K27</f>
        <v>729054</v>
      </c>
      <c r="L33" s="26">
        <f>L6+L18+L21+L23+L24+L22+L25+L26+L27</f>
        <v>729054</v>
      </c>
      <c r="M33" s="21">
        <f t="shared" si="2"/>
        <v>0</v>
      </c>
      <c r="N33" s="20">
        <f t="shared" si="3"/>
        <v>0</v>
      </c>
      <c r="O33" s="43"/>
      <c r="P33" s="43"/>
      <c r="Q33" s="43"/>
      <c r="R33" s="43"/>
    </row>
    <row r="34" spans="1:18" ht="39.950000000000003" customHeight="1">
      <c r="A34" s="18" t="s">
        <v>51</v>
      </c>
      <c r="B34" s="26"/>
      <c r="C34" s="26">
        <f>-J34-C35</f>
        <v>8899.3300000000745</v>
      </c>
      <c r="D34" s="26">
        <f>-K34-D35+K35</f>
        <v>0</v>
      </c>
      <c r="E34" s="26">
        <f>-L34-E35+L35</f>
        <v>0</v>
      </c>
      <c r="F34" s="21"/>
      <c r="G34" s="20">
        <f t="shared" si="1"/>
        <v>0</v>
      </c>
      <c r="H34" s="16" t="s">
        <v>52</v>
      </c>
      <c r="I34" s="26" t="e">
        <f>B33-I33</f>
        <v>#REF!</v>
      </c>
      <c r="J34" s="41">
        <f>C33-J33</f>
        <v>-45614.330000000075</v>
      </c>
      <c r="K34" s="41">
        <f>D33-K33</f>
        <v>-132270</v>
      </c>
      <c r="L34" s="41">
        <f>E33-L33</f>
        <v>-132270</v>
      </c>
      <c r="M34" s="21">
        <f t="shared" si="2"/>
        <v>0</v>
      </c>
      <c r="N34" s="20">
        <f t="shared" si="3"/>
        <v>0</v>
      </c>
      <c r="O34" s="43"/>
      <c r="Q34" s="43"/>
    </row>
    <row r="35" spans="1:18" ht="45" customHeight="1">
      <c r="A35" s="18" t="s">
        <v>53</v>
      </c>
      <c r="B35" s="26">
        <v>62579</v>
      </c>
      <c r="C35" s="26">
        <f>基金收支平衡表!J23</f>
        <v>36715</v>
      </c>
      <c r="D35" s="26">
        <f>基金收支平衡表!K23</f>
        <v>132270</v>
      </c>
      <c r="E35" s="26">
        <f>基金收支平衡表!L23</f>
        <v>132270</v>
      </c>
      <c r="F35" s="21">
        <f t="shared" si="0"/>
        <v>0</v>
      </c>
      <c r="G35" s="20">
        <f t="shared" si="1"/>
        <v>0</v>
      </c>
      <c r="H35" s="18" t="s">
        <v>54</v>
      </c>
      <c r="I35" s="26"/>
      <c r="J35" s="26">
        <f>C34+C35+J34</f>
        <v>0</v>
      </c>
      <c r="K35" s="26">
        <f>D35+K34</f>
        <v>0</v>
      </c>
      <c r="L35" s="26">
        <f>E35+L34</f>
        <v>0</v>
      </c>
      <c r="M35" s="21"/>
      <c r="N35" s="20">
        <f t="shared" si="3"/>
        <v>0</v>
      </c>
      <c r="O35" s="43"/>
      <c r="Q35" s="43"/>
    </row>
    <row r="38" spans="1:18">
      <c r="J38" s="43"/>
      <c r="K38" s="43"/>
      <c r="L38" s="43"/>
    </row>
    <row r="39" spans="1:18">
      <c r="C39" s="42"/>
      <c r="D39" s="43"/>
      <c r="E39" s="43"/>
      <c r="O39" s="43"/>
      <c r="P39" s="43"/>
    </row>
    <row r="40" spans="1:18">
      <c r="J40" s="43"/>
      <c r="K40" s="43"/>
      <c r="L40" s="43"/>
    </row>
    <row r="41" spans="1:18">
      <c r="J41" s="43"/>
      <c r="O41" s="43"/>
    </row>
    <row r="42" spans="1:18">
      <c r="C42" s="42"/>
      <c r="J42" s="43"/>
      <c r="K42" s="43"/>
      <c r="L42" s="43"/>
    </row>
    <row r="43" spans="1:18">
      <c r="J43" s="43"/>
      <c r="K43" s="43"/>
      <c r="L43" s="43"/>
      <c r="M43" s="43"/>
    </row>
    <row r="44" spans="1:18">
      <c r="C44" s="42"/>
      <c r="J44" s="43"/>
      <c r="K44" s="43"/>
      <c r="L44" s="43"/>
      <c r="M44" s="43"/>
    </row>
    <row r="45" spans="1:18">
      <c r="J45" s="43"/>
      <c r="K45" s="43"/>
      <c r="L45" s="43"/>
    </row>
    <row r="46" spans="1:18">
      <c r="J46" s="43"/>
      <c r="K46" s="43"/>
      <c r="L46" s="43"/>
    </row>
    <row r="47" spans="1:18">
      <c r="J47" s="43"/>
      <c r="K47" s="43"/>
      <c r="L47" s="43"/>
    </row>
    <row r="48" spans="1:18">
      <c r="J48" s="43"/>
      <c r="K48" s="43"/>
      <c r="L48" s="43"/>
    </row>
    <row r="50" spans="10:10">
      <c r="J50" s="43"/>
    </row>
  </sheetData>
  <mergeCells count="4">
    <mergeCell ref="A2:N2"/>
    <mergeCell ref="I3:N3"/>
    <mergeCell ref="A4:G4"/>
    <mergeCell ref="H4:N4"/>
  </mergeCells>
  <phoneticPr fontId="12" type="noConversion"/>
  <printOptions horizontalCentered="1"/>
  <pageMargins left="0.59055118110236227" right="0.47244094488188981" top="0.47244094488188981" bottom="0.39370078740157483" header="0" footer="0.19685039370078741"/>
  <pageSetup paperSize="9" scale="53" fitToHeight="0"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T33"/>
  <sheetViews>
    <sheetView showZeros="0" zoomScale="70" zoomScaleNormal="70" workbookViewId="0">
      <selection activeCell="G22" sqref="G22"/>
    </sheetView>
  </sheetViews>
  <sheetFormatPr defaultColWidth="9" defaultRowHeight="14.25"/>
  <cols>
    <col min="1" max="1" width="31.25" style="13" customWidth="1"/>
    <col min="2" max="3" width="12.625" style="13" hidden="1" customWidth="1"/>
    <col min="4" max="7" width="12.625" style="13" customWidth="1"/>
    <col min="8" max="8" width="31.25" style="13" customWidth="1"/>
    <col min="9" max="10" width="12.625" style="13" hidden="1" customWidth="1"/>
    <col min="11" max="14" width="12.625" style="13" customWidth="1"/>
    <col min="15" max="15" width="9" style="13"/>
    <col min="16" max="16" width="19" style="13" customWidth="1"/>
    <col min="17" max="17" width="10.125" style="13" customWidth="1"/>
    <col min="18" max="16384" width="9" style="13"/>
  </cols>
  <sheetData>
    <row r="1" spans="1:20" ht="20.100000000000001" customHeight="1">
      <c r="A1" s="14" t="s">
        <v>127</v>
      </c>
      <c r="B1" s="15"/>
      <c r="C1" s="15"/>
      <c r="D1" s="15"/>
      <c r="E1" s="15"/>
      <c r="F1" s="15"/>
      <c r="G1" s="15"/>
      <c r="H1" s="15"/>
      <c r="I1" s="15"/>
      <c r="J1" s="15"/>
      <c r="K1" s="15"/>
      <c r="L1" s="15"/>
      <c r="M1" s="15"/>
      <c r="N1" s="15"/>
    </row>
    <row r="2" spans="1:20" ht="39.950000000000003" customHeight="1">
      <c r="A2" s="68" t="s">
        <v>55</v>
      </c>
      <c r="B2" s="69"/>
      <c r="C2" s="69"/>
      <c r="D2" s="69"/>
      <c r="E2" s="69"/>
      <c r="F2" s="69"/>
      <c r="G2" s="69"/>
      <c r="H2" s="69"/>
      <c r="I2" s="69"/>
      <c r="J2" s="69"/>
      <c r="K2" s="69"/>
      <c r="L2" s="69"/>
      <c r="M2" s="69"/>
      <c r="N2" s="69"/>
    </row>
    <row r="3" spans="1:20" ht="23.25" customHeight="1">
      <c r="A3" s="15"/>
      <c r="B3" s="15"/>
      <c r="C3" s="15"/>
      <c r="D3" s="15"/>
      <c r="E3" s="15"/>
      <c r="F3" s="15"/>
      <c r="G3" s="15"/>
      <c r="H3" s="15"/>
      <c r="I3" s="70" t="s">
        <v>2</v>
      </c>
      <c r="J3" s="70"/>
      <c r="K3" s="70"/>
      <c r="L3" s="70"/>
      <c r="M3" s="70"/>
      <c r="N3" s="70"/>
    </row>
    <row r="4" spans="1:20" ht="39.950000000000003" customHeight="1">
      <c r="A4" s="74" t="s">
        <v>3</v>
      </c>
      <c r="B4" s="74"/>
      <c r="C4" s="74"/>
      <c r="D4" s="74"/>
      <c r="E4" s="75"/>
      <c r="F4" s="74"/>
      <c r="G4" s="74"/>
      <c r="H4" s="74" t="s">
        <v>4</v>
      </c>
      <c r="I4" s="74"/>
      <c r="J4" s="74"/>
      <c r="K4" s="74"/>
      <c r="L4" s="75"/>
      <c r="M4" s="74"/>
      <c r="N4" s="74"/>
    </row>
    <row r="5" spans="1:20" s="12" customFormat="1" ht="48" customHeight="1">
      <c r="A5" s="16" t="s">
        <v>5</v>
      </c>
      <c r="B5" s="17" t="s">
        <v>6</v>
      </c>
      <c r="C5" s="17" t="s">
        <v>7</v>
      </c>
      <c r="D5" s="47" t="s">
        <v>91</v>
      </c>
      <c r="E5" s="48" t="s">
        <v>92</v>
      </c>
      <c r="F5" s="47" t="s">
        <v>93</v>
      </c>
      <c r="G5" s="47" t="s">
        <v>94</v>
      </c>
      <c r="H5" s="18" t="s">
        <v>5</v>
      </c>
      <c r="I5" s="17" t="s">
        <v>6</v>
      </c>
      <c r="J5" s="17" t="s">
        <v>7</v>
      </c>
      <c r="K5" s="47" t="s">
        <v>91</v>
      </c>
      <c r="L5" s="48" t="s">
        <v>92</v>
      </c>
      <c r="M5" s="47" t="s">
        <v>93</v>
      </c>
      <c r="N5" s="47" t="s">
        <v>94</v>
      </c>
    </row>
    <row r="6" spans="1:20" s="12" customFormat="1" ht="48" customHeight="1">
      <c r="A6" s="19" t="s">
        <v>56</v>
      </c>
      <c r="B6" s="20">
        <f t="shared" ref="B6:D6" si="0">SUM(B7:B12)</f>
        <v>124600</v>
      </c>
      <c r="C6" s="20">
        <f t="shared" si="0"/>
        <v>93021</v>
      </c>
      <c r="D6" s="20">
        <f t="shared" si="0"/>
        <v>196591</v>
      </c>
      <c r="E6" s="20">
        <f t="shared" ref="E6" si="1">SUM(E7:E12)</f>
        <v>196591</v>
      </c>
      <c r="F6" s="21">
        <f>E6/D6-1</f>
        <v>0</v>
      </c>
      <c r="G6" s="20">
        <f>E6-D6</f>
        <v>0</v>
      </c>
      <c r="H6" s="22" t="s">
        <v>57</v>
      </c>
      <c r="I6" s="20">
        <f>SUM(I7:I9)</f>
        <v>62021</v>
      </c>
      <c r="J6" s="20">
        <f>SUM(J7:J10)</f>
        <v>58086</v>
      </c>
      <c r="K6" s="20">
        <f>SUM(K7:K10)</f>
        <v>62811</v>
      </c>
      <c r="L6" s="20">
        <f>SUM(L7:L10)</f>
        <v>62811</v>
      </c>
      <c r="M6" s="21">
        <f>L6/K6-1</f>
        <v>0</v>
      </c>
      <c r="N6" s="20">
        <f>L6-K6</f>
        <v>0</v>
      </c>
      <c r="P6" s="29">
        <f>D6-E6</f>
        <v>0</v>
      </c>
      <c r="Q6" s="29"/>
      <c r="S6" s="29"/>
      <c r="T6" s="29"/>
    </row>
    <row r="7" spans="1:20" s="12" customFormat="1" ht="74.25" customHeight="1">
      <c r="A7" s="22" t="s">
        <v>58</v>
      </c>
      <c r="B7" s="20">
        <v>110000</v>
      </c>
      <c r="C7" s="20">
        <v>54932</v>
      </c>
      <c r="D7" s="20">
        <v>180000</v>
      </c>
      <c r="E7" s="20">
        <v>180000</v>
      </c>
      <c r="F7" s="21">
        <f t="shared" ref="F7:F23" si="2">E7/D7-1</f>
        <v>0</v>
      </c>
      <c r="G7" s="20">
        <f t="shared" ref="G7:G23" si="3">E7-D7</f>
        <v>0</v>
      </c>
      <c r="H7" s="22" t="s">
        <v>59</v>
      </c>
      <c r="I7" s="20">
        <f>61021-400+1000</f>
        <v>61621</v>
      </c>
      <c r="J7" s="20">
        <f>57623-3000</f>
        <v>54623</v>
      </c>
      <c r="K7" s="20">
        <f>64321-K9-K10-K13</f>
        <v>62311</v>
      </c>
      <c r="L7" s="20">
        <f>64321-L9-L10-L13</f>
        <v>62311</v>
      </c>
      <c r="M7" s="21">
        <f t="shared" ref="M7:M23" si="4">L7/K7-1</f>
        <v>0</v>
      </c>
      <c r="N7" s="20">
        <f t="shared" ref="N7:N23" si="5">L7-K7</f>
        <v>0</v>
      </c>
      <c r="P7" s="29">
        <f t="shared" ref="P7:P14" si="6">D7-E7</f>
        <v>0</v>
      </c>
      <c r="Q7" s="29"/>
      <c r="S7" s="29"/>
      <c r="T7" s="29"/>
    </row>
    <row r="8" spans="1:20" s="12" customFormat="1" ht="48" customHeight="1">
      <c r="A8" s="22" t="s">
        <v>60</v>
      </c>
      <c r="B8" s="20">
        <v>11000</v>
      </c>
      <c r="C8" s="20">
        <v>35945</v>
      </c>
      <c r="D8" s="20">
        <v>14391</v>
      </c>
      <c r="E8" s="20">
        <v>14391</v>
      </c>
      <c r="F8" s="21">
        <f t="shared" si="2"/>
        <v>0</v>
      </c>
      <c r="G8" s="20">
        <f t="shared" si="3"/>
        <v>0</v>
      </c>
      <c r="H8" s="22" t="s">
        <v>61</v>
      </c>
      <c r="I8" s="20"/>
      <c r="J8" s="20">
        <v>3000</v>
      </c>
      <c r="K8" s="20"/>
      <c r="L8" s="20"/>
      <c r="M8" s="21"/>
      <c r="N8" s="20">
        <f t="shared" si="5"/>
        <v>0</v>
      </c>
      <c r="P8" s="29">
        <f t="shared" si="6"/>
        <v>0</v>
      </c>
      <c r="R8" s="29"/>
      <c r="S8" s="29"/>
      <c r="T8" s="29"/>
    </row>
    <row r="9" spans="1:20" s="12" customFormat="1" ht="48" customHeight="1">
      <c r="A9" s="22" t="s">
        <v>62</v>
      </c>
      <c r="B9" s="20">
        <v>400</v>
      </c>
      <c r="C9" s="20">
        <v>177</v>
      </c>
      <c r="D9" s="20">
        <v>200</v>
      </c>
      <c r="E9" s="20">
        <v>200</v>
      </c>
      <c r="F9" s="21">
        <f t="shared" si="2"/>
        <v>0</v>
      </c>
      <c r="G9" s="20">
        <f t="shared" si="3"/>
        <v>0</v>
      </c>
      <c r="H9" s="22" t="s">
        <v>63</v>
      </c>
      <c r="I9" s="20">
        <v>400</v>
      </c>
      <c r="J9" s="20">
        <v>177</v>
      </c>
      <c r="K9" s="20">
        <v>200</v>
      </c>
      <c r="L9" s="20">
        <v>200</v>
      </c>
      <c r="M9" s="21">
        <f t="shared" si="4"/>
        <v>0</v>
      </c>
      <c r="N9" s="20">
        <f t="shared" si="5"/>
        <v>0</v>
      </c>
      <c r="P9" s="29">
        <f t="shared" si="6"/>
        <v>0</v>
      </c>
      <c r="S9" s="29"/>
      <c r="T9" s="29"/>
    </row>
    <row r="10" spans="1:20" s="12" customFormat="1" ht="48" customHeight="1">
      <c r="A10" s="22" t="s">
        <v>64</v>
      </c>
      <c r="B10" s="20"/>
      <c r="C10" s="20">
        <v>286</v>
      </c>
      <c r="D10" s="20">
        <v>300</v>
      </c>
      <c r="E10" s="20">
        <v>300</v>
      </c>
      <c r="F10" s="21">
        <f t="shared" si="2"/>
        <v>0</v>
      </c>
      <c r="G10" s="20">
        <f t="shared" si="3"/>
        <v>0</v>
      </c>
      <c r="H10" s="22" t="s">
        <v>65</v>
      </c>
      <c r="I10" s="20"/>
      <c r="J10" s="20">
        <v>286</v>
      </c>
      <c r="K10" s="20">
        <v>300</v>
      </c>
      <c r="L10" s="20">
        <v>300</v>
      </c>
      <c r="M10" s="21">
        <f t="shared" si="4"/>
        <v>0</v>
      </c>
      <c r="N10" s="20">
        <f t="shared" si="5"/>
        <v>0</v>
      </c>
      <c r="P10" s="29">
        <f t="shared" si="6"/>
        <v>0</v>
      </c>
      <c r="S10" s="29"/>
      <c r="T10" s="29"/>
    </row>
    <row r="11" spans="1:20" s="12" customFormat="1" ht="48" customHeight="1">
      <c r="A11" s="22" t="s">
        <v>66</v>
      </c>
      <c r="B11" s="20">
        <v>1200</v>
      </c>
      <c r="C11" s="20">
        <v>1305</v>
      </c>
      <c r="D11" s="20">
        <v>1300</v>
      </c>
      <c r="E11" s="20">
        <v>1300</v>
      </c>
      <c r="F11" s="21">
        <f t="shared" si="2"/>
        <v>0</v>
      </c>
      <c r="G11" s="20">
        <f t="shared" si="3"/>
        <v>0</v>
      </c>
      <c r="H11" s="22" t="s">
        <v>67</v>
      </c>
      <c r="I11" s="20">
        <f>B13</f>
        <v>24253</v>
      </c>
      <c r="J11" s="20">
        <f>102446-65000+99</f>
        <v>37545</v>
      </c>
      <c r="K11" s="20">
        <f>D13</f>
        <v>40000</v>
      </c>
      <c r="L11" s="20">
        <f>E13</f>
        <v>40000</v>
      </c>
      <c r="M11" s="21">
        <f t="shared" si="4"/>
        <v>0</v>
      </c>
      <c r="N11" s="20">
        <f t="shared" si="5"/>
        <v>0</v>
      </c>
      <c r="P11" s="29">
        <f t="shared" si="6"/>
        <v>0</v>
      </c>
      <c r="S11" s="29"/>
      <c r="T11" s="29"/>
    </row>
    <row r="12" spans="1:20" s="12" customFormat="1" ht="48" customHeight="1">
      <c r="A12" s="22" t="s">
        <v>68</v>
      </c>
      <c r="B12" s="20">
        <v>2000</v>
      </c>
      <c r="C12" s="20">
        <v>376</v>
      </c>
      <c r="D12" s="20">
        <v>400</v>
      </c>
      <c r="E12" s="20">
        <v>400</v>
      </c>
      <c r="F12" s="21">
        <f t="shared" si="2"/>
        <v>0</v>
      </c>
      <c r="G12" s="20">
        <f t="shared" si="3"/>
        <v>0</v>
      </c>
      <c r="H12" s="22" t="s">
        <v>69</v>
      </c>
      <c r="I12" s="20"/>
      <c r="J12" s="20"/>
      <c r="K12" s="20">
        <v>12500</v>
      </c>
      <c r="L12" s="20">
        <v>12500</v>
      </c>
      <c r="M12" s="21">
        <f t="shared" si="4"/>
        <v>0</v>
      </c>
      <c r="N12" s="20">
        <f t="shared" si="5"/>
        <v>0</v>
      </c>
      <c r="P12" s="29">
        <f t="shared" si="6"/>
        <v>0</v>
      </c>
      <c r="S12" s="29"/>
      <c r="T12" s="29"/>
    </row>
    <row r="13" spans="1:20" s="12" customFormat="1" ht="48" customHeight="1">
      <c r="A13" s="19" t="s">
        <v>70</v>
      </c>
      <c r="B13" s="20">
        <v>24253</v>
      </c>
      <c r="C13" s="20">
        <f>104118-65000</f>
        <v>39118</v>
      </c>
      <c r="D13" s="20">
        <v>40000</v>
      </c>
      <c r="E13" s="20">
        <v>40000</v>
      </c>
      <c r="F13" s="21">
        <f t="shared" si="2"/>
        <v>0</v>
      </c>
      <c r="G13" s="20">
        <f t="shared" si="3"/>
        <v>0</v>
      </c>
      <c r="H13" s="22" t="s">
        <v>71</v>
      </c>
      <c r="I13" s="20"/>
      <c r="J13" s="20"/>
      <c r="K13" s="20">
        <v>1510</v>
      </c>
      <c r="L13" s="20">
        <v>1510</v>
      </c>
      <c r="M13" s="21">
        <f t="shared" si="4"/>
        <v>0</v>
      </c>
      <c r="N13" s="20">
        <f t="shared" si="5"/>
        <v>0</v>
      </c>
      <c r="P13" s="29">
        <f t="shared" si="6"/>
        <v>0</v>
      </c>
      <c r="T13" s="29"/>
    </row>
    <row r="14" spans="1:20" s="12" customFormat="1" ht="48" customHeight="1">
      <c r="A14" s="19" t="s">
        <v>72</v>
      </c>
      <c r="B14" s="20"/>
      <c r="C14" s="20"/>
      <c r="D14" s="20">
        <v>12500</v>
      </c>
      <c r="E14" s="20">
        <v>12500</v>
      </c>
      <c r="F14" s="21">
        <f t="shared" si="2"/>
        <v>0</v>
      </c>
      <c r="G14" s="20">
        <f t="shared" si="3"/>
        <v>0</v>
      </c>
      <c r="H14" s="22" t="s">
        <v>73</v>
      </c>
      <c r="I14" s="20">
        <f>B15</f>
        <v>40000</v>
      </c>
      <c r="J14" s="20">
        <v>65000</v>
      </c>
      <c r="K14" s="20">
        <f>D15</f>
        <v>85000</v>
      </c>
      <c r="L14" s="20">
        <f>E15</f>
        <v>110000</v>
      </c>
      <c r="M14" s="21">
        <f t="shared" si="4"/>
        <v>0.29411764705882359</v>
      </c>
      <c r="N14" s="20">
        <f t="shared" si="5"/>
        <v>25000</v>
      </c>
      <c r="P14" s="29">
        <f t="shared" si="6"/>
        <v>0</v>
      </c>
      <c r="Q14" s="29"/>
      <c r="S14" s="29"/>
      <c r="T14" s="29"/>
    </row>
    <row r="15" spans="1:20" s="12" customFormat="1" ht="48" customHeight="1">
      <c r="A15" s="19" t="s">
        <v>74</v>
      </c>
      <c r="B15" s="20">
        <v>40000</v>
      </c>
      <c r="C15" s="20">
        <v>65000</v>
      </c>
      <c r="D15" s="20">
        <v>85000</v>
      </c>
      <c r="E15" s="20">
        <f>85000+25000</f>
        <v>110000</v>
      </c>
      <c r="F15" s="21">
        <f t="shared" si="2"/>
        <v>0.29411764705882359</v>
      </c>
      <c r="G15" s="20">
        <f t="shared" si="3"/>
        <v>25000</v>
      </c>
      <c r="H15" s="51" t="s">
        <v>119</v>
      </c>
      <c r="I15" s="46"/>
      <c r="J15" s="46"/>
      <c r="K15" s="46"/>
      <c r="L15" s="46">
        <v>19800</v>
      </c>
      <c r="M15" s="50"/>
      <c r="N15" s="20">
        <f t="shared" si="5"/>
        <v>19800</v>
      </c>
      <c r="P15" s="29"/>
      <c r="S15" s="29"/>
      <c r="T15" s="29"/>
    </row>
    <row r="16" spans="1:20" s="12" customFormat="1" ht="48" customHeight="1">
      <c r="A16" s="49" t="s">
        <v>117</v>
      </c>
      <c r="B16" s="46"/>
      <c r="C16" s="46"/>
      <c r="D16" s="46"/>
      <c r="E16" s="46">
        <v>19800</v>
      </c>
      <c r="F16" s="50"/>
      <c r="G16" s="20">
        <f t="shared" si="3"/>
        <v>19800</v>
      </c>
      <c r="H16" s="22" t="s">
        <v>120</v>
      </c>
      <c r="I16" s="20">
        <f>B17</f>
        <v>25049</v>
      </c>
      <c r="J16" s="20">
        <f>19222-99</f>
        <v>19123</v>
      </c>
      <c r="K16" s="20">
        <f>D17</f>
        <v>5455</v>
      </c>
      <c r="L16" s="20">
        <f>E17</f>
        <v>5455</v>
      </c>
      <c r="M16" s="21">
        <f t="shared" si="4"/>
        <v>0</v>
      </c>
      <c r="N16" s="20">
        <f t="shared" si="5"/>
        <v>0</v>
      </c>
      <c r="P16" s="29"/>
      <c r="S16" s="29"/>
      <c r="T16" s="29"/>
    </row>
    <row r="17" spans="1:20" s="12" customFormat="1" ht="48" customHeight="1">
      <c r="A17" s="19" t="s">
        <v>118</v>
      </c>
      <c r="B17" s="20">
        <f>B18+B19+B20</f>
        <v>25049</v>
      </c>
      <c r="C17" s="20">
        <f>C18+C19+C20</f>
        <v>24785</v>
      </c>
      <c r="D17" s="20">
        <f>D18+D19+D20</f>
        <v>5455</v>
      </c>
      <c r="E17" s="20">
        <f>E18+E19+E20</f>
        <v>5455</v>
      </c>
      <c r="F17" s="21">
        <f t="shared" si="2"/>
        <v>0</v>
      </c>
      <c r="G17" s="20">
        <f t="shared" si="3"/>
        <v>0</v>
      </c>
      <c r="H17" s="24" t="s">
        <v>121</v>
      </c>
      <c r="I17" s="20">
        <f>SUM(I18:I19)</f>
        <v>0</v>
      </c>
      <c r="J17" s="20">
        <f>SUM(J18:J19)</f>
        <v>5455</v>
      </c>
      <c r="K17" s="20"/>
      <c r="L17" s="20"/>
      <c r="M17" s="21"/>
      <c r="N17" s="20">
        <f t="shared" si="5"/>
        <v>0</v>
      </c>
      <c r="P17" s="29"/>
      <c r="R17" s="29"/>
      <c r="S17" s="29"/>
      <c r="T17" s="29"/>
    </row>
    <row r="18" spans="1:20" s="12" customFormat="1" ht="48" customHeight="1">
      <c r="A18" s="25" t="s">
        <v>34</v>
      </c>
      <c r="B18" s="20">
        <v>25049</v>
      </c>
      <c r="C18" s="20">
        <f>24959-258-1432</f>
        <v>23269</v>
      </c>
      <c r="D18" s="20">
        <f>J17</f>
        <v>5455</v>
      </c>
      <c r="E18" s="20">
        <v>5455</v>
      </c>
      <c r="F18" s="21">
        <f t="shared" si="2"/>
        <v>0</v>
      </c>
      <c r="G18" s="20">
        <f t="shared" si="3"/>
        <v>0</v>
      </c>
      <c r="H18" s="22" t="s">
        <v>75</v>
      </c>
      <c r="I18" s="20">
        <f>B13-I11</f>
        <v>0</v>
      </c>
      <c r="J18" s="20">
        <f>C13-J11</f>
        <v>1573</v>
      </c>
      <c r="K18" s="20"/>
      <c r="L18" s="20"/>
      <c r="M18" s="21"/>
      <c r="N18" s="20">
        <f t="shared" si="5"/>
        <v>0</v>
      </c>
      <c r="P18" s="29"/>
      <c r="S18" s="29"/>
      <c r="T18" s="29"/>
    </row>
    <row r="19" spans="1:20" s="12" customFormat="1" ht="48" customHeight="1">
      <c r="A19" s="19" t="s">
        <v>36</v>
      </c>
      <c r="B19" s="20"/>
      <c r="C19" s="20">
        <f>61+29+258+1432</f>
        <v>1780</v>
      </c>
      <c r="D19" s="20"/>
      <c r="E19" s="20"/>
      <c r="F19" s="21"/>
      <c r="G19" s="20">
        <f t="shared" si="3"/>
        <v>0</v>
      </c>
      <c r="H19" s="22" t="s">
        <v>76</v>
      </c>
      <c r="I19" s="20">
        <f>B18+B20-I16</f>
        <v>0</v>
      </c>
      <c r="J19" s="20">
        <f>C18+C20-J16</f>
        <v>3882</v>
      </c>
      <c r="K19" s="20"/>
      <c r="L19" s="20"/>
      <c r="M19" s="21"/>
      <c r="N19" s="20">
        <f t="shared" si="5"/>
        <v>0</v>
      </c>
      <c r="P19" s="29"/>
      <c r="S19" s="29"/>
    </row>
    <row r="20" spans="1:20" s="12" customFormat="1" ht="48" customHeight="1">
      <c r="A20" s="19" t="s">
        <v>77</v>
      </c>
      <c r="B20" s="20">
        <v>0</v>
      </c>
      <c r="C20" s="23">
        <v>-264</v>
      </c>
      <c r="D20" s="20"/>
      <c r="E20" s="20"/>
      <c r="F20" s="21"/>
      <c r="G20" s="20">
        <f t="shared" si="3"/>
        <v>0</v>
      </c>
      <c r="H20" s="16" t="s">
        <v>78</v>
      </c>
      <c r="I20" s="26">
        <f>I6+I11+I14+I16</f>
        <v>151323</v>
      </c>
      <c r="J20" s="26">
        <f>J6+J11+J14+J16</f>
        <v>179754</v>
      </c>
      <c r="K20" s="26">
        <f>K6+K11+K14+K16</f>
        <v>193266</v>
      </c>
      <c r="L20" s="26">
        <f>L6+L11+L14+L15+L16</f>
        <v>238066</v>
      </c>
      <c r="M20" s="21">
        <f t="shared" si="4"/>
        <v>0.23180486997195571</v>
      </c>
      <c r="N20" s="20">
        <f t="shared" si="5"/>
        <v>44800</v>
      </c>
      <c r="P20" s="29"/>
      <c r="Q20" s="29"/>
    </row>
    <row r="21" spans="1:20" s="12" customFormat="1" ht="48" customHeight="1">
      <c r="A21" s="18" t="s">
        <v>79</v>
      </c>
      <c r="B21" s="26">
        <f>B6+B19</f>
        <v>124600</v>
      </c>
      <c r="C21" s="26">
        <f>C6+C19</f>
        <v>94801</v>
      </c>
      <c r="D21" s="26">
        <f>D6+D19</f>
        <v>196591</v>
      </c>
      <c r="E21" s="26">
        <f>E6+E19</f>
        <v>196591</v>
      </c>
      <c r="F21" s="21">
        <f t="shared" si="2"/>
        <v>0</v>
      </c>
      <c r="G21" s="20">
        <f t="shared" si="3"/>
        <v>0</v>
      </c>
      <c r="H21" s="18" t="s">
        <v>80</v>
      </c>
      <c r="I21" s="26">
        <f t="shared" ref="I21:J21" si="7">I6+I13</f>
        <v>62021</v>
      </c>
      <c r="J21" s="26">
        <f t="shared" si="7"/>
        <v>58086</v>
      </c>
      <c r="K21" s="26">
        <f>K6+K13</f>
        <v>64321</v>
      </c>
      <c r="L21" s="26">
        <f>L6+L13</f>
        <v>64321</v>
      </c>
      <c r="M21" s="21">
        <f t="shared" si="4"/>
        <v>0</v>
      </c>
      <c r="N21" s="20">
        <f t="shared" si="5"/>
        <v>0</v>
      </c>
      <c r="P21" s="29"/>
      <c r="Q21" s="29"/>
    </row>
    <row r="22" spans="1:20" s="12" customFormat="1" ht="48" customHeight="1">
      <c r="A22" s="18" t="s">
        <v>81</v>
      </c>
      <c r="B22" s="26">
        <f>B6+B13+B14+B15+B17</f>
        <v>213902</v>
      </c>
      <c r="C22" s="26">
        <f>C6+C13+C14+C15+C17</f>
        <v>221924</v>
      </c>
      <c r="D22" s="26">
        <f>D6+D13+D14+D15+D17</f>
        <v>339546</v>
      </c>
      <c r="E22" s="26">
        <f>E6+E13+E14+E15+E16+E17</f>
        <v>384346</v>
      </c>
      <c r="F22" s="21">
        <f t="shared" si="2"/>
        <v>0.13194088577100005</v>
      </c>
      <c r="G22" s="20">
        <f t="shared" si="3"/>
        <v>44800</v>
      </c>
      <c r="H22" s="65" t="s">
        <v>129</v>
      </c>
      <c r="I22" s="26">
        <f>I6+I11+I12+I14+I16+I17</f>
        <v>151323</v>
      </c>
      <c r="J22" s="26">
        <f>J6+J11+J12+J14+J16+J17</f>
        <v>185209</v>
      </c>
      <c r="K22" s="26">
        <f>K6+K11+K12+K13+K14+K16+K17</f>
        <v>207276</v>
      </c>
      <c r="L22" s="26">
        <f>L6+L11+L12+L13+L14+L15+L16+L17</f>
        <v>252076</v>
      </c>
      <c r="M22" s="21">
        <f t="shared" si="4"/>
        <v>0.21613693818869528</v>
      </c>
      <c r="N22" s="20">
        <f t="shared" si="5"/>
        <v>44800</v>
      </c>
      <c r="P22" s="29"/>
    </row>
    <row r="23" spans="1:20" ht="45" customHeight="1">
      <c r="A23" s="18" t="s">
        <v>82</v>
      </c>
      <c r="B23" s="26">
        <f>B22-I22</f>
        <v>62579</v>
      </c>
      <c r="C23" s="26">
        <f>C22-J22</f>
        <v>36715</v>
      </c>
      <c r="D23" s="26">
        <f>D22-K22</f>
        <v>132270</v>
      </c>
      <c r="E23" s="26">
        <f>E22-L22</f>
        <v>132270</v>
      </c>
      <c r="F23" s="21">
        <f t="shared" si="2"/>
        <v>0</v>
      </c>
      <c r="G23" s="20">
        <f t="shared" si="3"/>
        <v>0</v>
      </c>
      <c r="H23" s="18" t="s">
        <v>83</v>
      </c>
      <c r="I23" s="26">
        <f>B23</f>
        <v>62579</v>
      </c>
      <c r="J23" s="26">
        <f>C23</f>
        <v>36715</v>
      </c>
      <c r="K23" s="26">
        <f>D23</f>
        <v>132270</v>
      </c>
      <c r="L23" s="26">
        <f>E23</f>
        <v>132270</v>
      </c>
      <c r="M23" s="21">
        <f t="shared" si="4"/>
        <v>0</v>
      </c>
      <c r="N23" s="20">
        <f t="shared" si="5"/>
        <v>0</v>
      </c>
    </row>
    <row r="24" spans="1:20" ht="35.1" customHeight="1"/>
    <row r="25" spans="1:20" ht="35.1" customHeight="1">
      <c r="C25" s="27"/>
      <c r="J25" s="30"/>
    </row>
    <row r="26" spans="1:20" ht="35.1" customHeight="1">
      <c r="C26" s="28"/>
      <c r="J26" s="30"/>
      <c r="K26" s="30"/>
      <c r="L26" s="30"/>
    </row>
    <row r="27" spans="1:20" ht="35.1" customHeight="1"/>
    <row r="28" spans="1:20" ht="35.1" customHeight="1"/>
    <row r="29" spans="1:20" ht="35.1" customHeight="1"/>
    <row r="30" spans="1:20" ht="35.1" customHeight="1"/>
    <row r="31" spans="1:20" ht="35.1" customHeight="1"/>
    <row r="32" spans="1:20" ht="35.1" customHeight="1"/>
    <row r="33" ht="35.1" customHeight="1"/>
  </sheetData>
  <mergeCells count="4">
    <mergeCell ref="A2:N2"/>
    <mergeCell ref="I3:N3"/>
    <mergeCell ref="A4:G4"/>
    <mergeCell ref="H4:N4"/>
  </mergeCells>
  <phoneticPr fontId="12" type="noConversion"/>
  <printOptions horizontalCentered="1"/>
  <pageMargins left="0.47244094488188981" right="0.47244094488188981" top="0.47244094488188981" bottom="0.39370078740157483" header="0" footer="0.19685039370078741"/>
  <pageSetup paperSize="9" scale="53"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E7"/>
  <sheetViews>
    <sheetView workbookViewId="0">
      <selection activeCell="D13" sqref="D13"/>
    </sheetView>
  </sheetViews>
  <sheetFormatPr defaultColWidth="9" defaultRowHeight="14.25"/>
  <cols>
    <col min="1" max="1" width="5.625" style="4" customWidth="1"/>
    <col min="2" max="3" width="12.625" style="4" customWidth="1"/>
    <col min="4" max="4" width="40.625" style="4" customWidth="1"/>
    <col min="5" max="5" width="15.625" style="4" customWidth="1"/>
    <col min="6" max="16384" width="9" style="4"/>
  </cols>
  <sheetData>
    <row r="1" spans="1:5" s="1" customFormat="1" ht="24" customHeight="1">
      <c r="A1" s="58" t="s">
        <v>128</v>
      </c>
      <c r="C1" s="2"/>
    </row>
    <row r="2" spans="1:5" ht="39.950000000000003" customHeight="1">
      <c r="A2" s="76" t="s">
        <v>95</v>
      </c>
      <c r="B2" s="77"/>
      <c r="C2" s="78"/>
      <c r="D2" s="78"/>
      <c r="E2" s="78"/>
    </row>
    <row r="3" spans="1:5" ht="22.5">
      <c r="A3" s="5"/>
      <c r="B3" s="5"/>
      <c r="C3" s="6"/>
      <c r="D3" s="6"/>
      <c r="E3" s="7" t="s">
        <v>85</v>
      </c>
    </row>
    <row r="4" spans="1:5" s="3" customFormat="1" ht="30" customHeight="1">
      <c r="A4" s="8" t="s">
        <v>86</v>
      </c>
      <c r="B4" s="8" t="s">
        <v>87</v>
      </c>
      <c r="C4" s="9" t="s">
        <v>88</v>
      </c>
      <c r="D4" s="9" t="s">
        <v>89</v>
      </c>
      <c r="E4" s="10" t="s">
        <v>90</v>
      </c>
    </row>
    <row r="5" spans="1:5" s="3" customFormat="1" ht="30" customHeight="1">
      <c r="A5" s="79" t="s">
        <v>84</v>
      </c>
      <c r="B5" s="80"/>
      <c r="C5" s="80"/>
      <c r="D5" s="81"/>
      <c r="E5" s="61">
        <f>E6+E7</f>
        <v>25000</v>
      </c>
    </row>
    <row r="6" spans="1:5" s="3" customFormat="1" ht="50.1" customHeight="1">
      <c r="A6" s="11">
        <v>1</v>
      </c>
      <c r="B6" s="62" t="s">
        <v>104</v>
      </c>
      <c r="C6" s="62" t="s">
        <v>109</v>
      </c>
      <c r="D6" s="59" t="s">
        <v>114</v>
      </c>
      <c r="E6" s="60">
        <v>20000</v>
      </c>
    </row>
    <row r="7" spans="1:5" s="3" customFormat="1" ht="50.1" customHeight="1">
      <c r="A7" s="11">
        <v>2</v>
      </c>
      <c r="B7" s="62" t="s">
        <v>103</v>
      </c>
      <c r="C7" s="62" t="s">
        <v>108</v>
      </c>
      <c r="D7" s="59" t="s">
        <v>115</v>
      </c>
      <c r="E7" s="60">
        <v>5000</v>
      </c>
    </row>
  </sheetData>
  <mergeCells count="2">
    <mergeCell ref="A2:E2"/>
    <mergeCell ref="A5:D5"/>
  </mergeCells>
  <phoneticPr fontId="12" type="noConversion"/>
  <printOptions horizontalCentered="1"/>
  <pageMargins left="0.47244094488188981" right="0.47244094488188981" top="0.47244094488188981" bottom="0.39370078740157483" header="0.31496062992125984" footer="0.19685039370078741"/>
  <pageSetup paperSize="9" orientation="portrait" r:id="rId1"/>
  <headerFooter>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E13"/>
  <sheetViews>
    <sheetView workbookViewId="0">
      <selection activeCell="K14" sqref="K14"/>
    </sheetView>
  </sheetViews>
  <sheetFormatPr defaultRowHeight="14.25"/>
  <cols>
    <col min="1" max="1" width="5.625" style="1" customWidth="1"/>
    <col min="2" max="2" width="12.625" style="1" customWidth="1"/>
    <col min="3" max="3" width="12.625" style="2" customWidth="1"/>
    <col min="4" max="4" width="40.625" style="1" customWidth="1"/>
    <col min="5" max="5" width="15.625" style="1" customWidth="1"/>
    <col min="6" max="255" width="9" style="1"/>
    <col min="256" max="256" width="5.5" style="1" customWidth="1"/>
    <col min="257" max="257" width="13.625" style="1" customWidth="1"/>
    <col min="258" max="258" width="72.625" style="1" customWidth="1"/>
    <col min="259" max="261" width="14.25" style="1" customWidth="1"/>
    <col min="262" max="511" width="9" style="1"/>
    <col min="512" max="512" width="5.5" style="1" customWidth="1"/>
    <col min="513" max="513" width="13.625" style="1" customWidth="1"/>
    <col min="514" max="514" width="72.625" style="1" customWidth="1"/>
    <col min="515" max="517" width="14.25" style="1" customWidth="1"/>
    <col min="518" max="767" width="9" style="1"/>
    <col min="768" max="768" width="5.5" style="1" customWidth="1"/>
    <col min="769" max="769" width="13.625" style="1" customWidth="1"/>
    <col min="770" max="770" width="72.625" style="1" customWidth="1"/>
    <col min="771" max="773" width="14.25" style="1" customWidth="1"/>
    <col min="774" max="1023" width="9" style="1"/>
    <col min="1024" max="1024" width="5.5" style="1" customWidth="1"/>
    <col min="1025" max="1025" width="13.625" style="1" customWidth="1"/>
    <col min="1026" max="1026" width="72.625" style="1" customWidth="1"/>
    <col min="1027" max="1029" width="14.25" style="1" customWidth="1"/>
    <col min="1030" max="1279" width="9" style="1"/>
    <col min="1280" max="1280" width="5.5" style="1" customWidth="1"/>
    <col min="1281" max="1281" width="13.625" style="1" customWidth="1"/>
    <col min="1282" max="1282" width="72.625" style="1" customWidth="1"/>
    <col min="1283" max="1285" width="14.25" style="1" customWidth="1"/>
    <col min="1286" max="1535" width="9" style="1"/>
    <col min="1536" max="1536" width="5.5" style="1" customWidth="1"/>
    <col min="1537" max="1537" width="13.625" style="1" customWidth="1"/>
    <col min="1538" max="1538" width="72.625" style="1" customWidth="1"/>
    <col min="1539" max="1541" width="14.25" style="1" customWidth="1"/>
    <col min="1542" max="1791" width="9" style="1"/>
    <col min="1792" max="1792" width="5.5" style="1" customWidth="1"/>
    <col min="1793" max="1793" width="13.625" style="1" customWidth="1"/>
    <col min="1794" max="1794" width="72.625" style="1" customWidth="1"/>
    <col min="1795" max="1797" width="14.25" style="1" customWidth="1"/>
    <col min="1798" max="2047" width="9" style="1"/>
    <col min="2048" max="2048" width="5.5" style="1" customWidth="1"/>
    <col min="2049" max="2049" width="13.625" style="1" customWidth="1"/>
    <col min="2050" max="2050" width="72.625" style="1" customWidth="1"/>
    <col min="2051" max="2053" width="14.25" style="1" customWidth="1"/>
    <col min="2054" max="2303" width="9" style="1"/>
    <col min="2304" max="2304" width="5.5" style="1" customWidth="1"/>
    <col min="2305" max="2305" width="13.625" style="1" customWidth="1"/>
    <col min="2306" max="2306" width="72.625" style="1" customWidth="1"/>
    <col min="2307" max="2309" width="14.25" style="1" customWidth="1"/>
    <col min="2310" max="2559" width="9" style="1"/>
    <col min="2560" max="2560" width="5.5" style="1" customWidth="1"/>
    <col min="2561" max="2561" width="13.625" style="1" customWidth="1"/>
    <col min="2562" max="2562" width="72.625" style="1" customWidth="1"/>
    <col min="2563" max="2565" width="14.25" style="1" customWidth="1"/>
    <col min="2566" max="2815" width="9" style="1"/>
    <col min="2816" max="2816" width="5.5" style="1" customWidth="1"/>
    <col min="2817" max="2817" width="13.625" style="1" customWidth="1"/>
    <col min="2818" max="2818" width="72.625" style="1" customWidth="1"/>
    <col min="2819" max="2821" width="14.25" style="1" customWidth="1"/>
    <col min="2822" max="3071" width="9" style="1"/>
    <col min="3072" max="3072" width="5.5" style="1" customWidth="1"/>
    <col min="3073" max="3073" width="13.625" style="1" customWidth="1"/>
    <col min="3074" max="3074" width="72.625" style="1" customWidth="1"/>
    <col min="3075" max="3077" width="14.25" style="1" customWidth="1"/>
    <col min="3078" max="3327" width="9" style="1"/>
    <col min="3328" max="3328" width="5.5" style="1" customWidth="1"/>
    <col min="3329" max="3329" width="13.625" style="1" customWidth="1"/>
    <col min="3330" max="3330" width="72.625" style="1" customWidth="1"/>
    <col min="3331" max="3333" width="14.25" style="1" customWidth="1"/>
    <col min="3334" max="3583" width="9" style="1"/>
    <col min="3584" max="3584" width="5.5" style="1" customWidth="1"/>
    <col min="3585" max="3585" width="13.625" style="1" customWidth="1"/>
    <col min="3586" max="3586" width="72.625" style="1" customWidth="1"/>
    <col min="3587" max="3589" width="14.25" style="1" customWidth="1"/>
    <col min="3590" max="3839" width="9" style="1"/>
    <col min="3840" max="3840" width="5.5" style="1" customWidth="1"/>
    <col min="3841" max="3841" width="13.625" style="1" customWidth="1"/>
    <col min="3842" max="3842" width="72.625" style="1" customWidth="1"/>
    <col min="3843" max="3845" width="14.25" style="1" customWidth="1"/>
    <col min="3846" max="4095" width="9" style="1"/>
    <col min="4096" max="4096" width="5.5" style="1" customWidth="1"/>
    <col min="4097" max="4097" width="13.625" style="1" customWidth="1"/>
    <col min="4098" max="4098" width="72.625" style="1" customWidth="1"/>
    <col min="4099" max="4101" width="14.25" style="1" customWidth="1"/>
    <col min="4102" max="4351" width="9" style="1"/>
    <col min="4352" max="4352" width="5.5" style="1" customWidth="1"/>
    <col min="4353" max="4353" width="13.625" style="1" customWidth="1"/>
    <col min="4354" max="4354" width="72.625" style="1" customWidth="1"/>
    <col min="4355" max="4357" width="14.25" style="1" customWidth="1"/>
    <col min="4358" max="4607" width="9" style="1"/>
    <col min="4608" max="4608" width="5.5" style="1" customWidth="1"/>
    <col min="4609" max="4609" width="13.625" style="1" customWidth="1"/>
    <col min="4610" max="4610" width="72.625" style="1" customWidth="1"/>
    <col min="4611" max="4613" width="14.25" style="1" customWidth="1"/>
    <col min="4614" max="4863" width="9" style="1"/>
    <col min="4864" max="4864" width="5.5" style="1" customWidth="1"/>
    <col min="4865" max="4865" width="13.625" style="1" customWidth="1"/>
    <col min="4866" max="4866" width="72.625" style="1" customWidth="1"/>
    <col min="4867" max="4869" width="14.25" style="1" customWidth="1"/>
    <col min="4870" max="5119" width="9" style="1"/>
    <col min="5120" max="5120" width="5.5" style="1" customWidth="1"/>
    <col min="5121" max="5121" width="13.625" style="1" customWidth="1"/>
    <col min="5122" max="5122" width="72.625" style="1" customWidth="1"/>
    <col min="5123" max="5125" width="14.25" style="1" customWidth="1"/>
    <col min="5126" max="5375" width="9" style="1"/>
    <col min="5376" max="5376" width="5.5" style="1" customWidth="1"/>
    <col min="5377" max="5377" width="13.625" style="1" customWidth="1"/>
    <col min="5378" max="5378" width="72.625" style="1" customWidth="1"/>
    <col min="5379" max="5381" width="14.25" style="1" customWidth="1"/>
    <col min="5382" max="5631" width="9" style="1"/>
    <col min="5632" max="5632" width="5.5" style="1" customWidth="1"/>
    <col min="5633" max="5633" width="13.625" style="1" customWidth="1"/>
    <col min="5634" max="5634" width="72.625" style="1" customWidth="1"/>
    <col min="5635" max="5637" width="14.25" style="1" customWidth="1"/>
    <col min="5638" max="5887" width="9" style="1"/>
    <col min="5888" max="5888" width="5.5" style="1" customWidth="1"/>
    <col min="5889" max="5889" width="13.625" style="1" customWidth="1"/>
    <col min="5890" max="5890" width="72.625" style="1" customWidth="1"/>
    <col min="5891" max="5893" width="14.25" style="1" customWidth="1"/>
    <col min="5894" max="6143" width="9" style="1"/>
    <col min="6144" max="6144" width="5.5" style="1" customWidth="1"/>
    <col min="6145" max="6145" width="13.625" style="1" customWidth="1"/>
    <col min="6146" max="6146" width="72.625" style="1" customWidth="1"/>
    <col min="6147" max="6149" width="14.25" style="1" customWidth="1"/>
    <col min="6150" max="6399" width="9" style="1"/>
    <col min="6400" max="6400" width="5.5" style="1" customWidth="1"/>
    <col min="6401" max="6401" width="13.625" style="1" customWidth="1"/>
    <col min="6402" max="6402" width="72.625" style="1" customWidth="1"/>
    <col min="6403" max="6405" width="14.25" style="1" customWidth="1"/>
    <col min="6406" max="6655" width="9" style="1"/>
    <col min="6656" max="6656" width="5.5" style="1" customWidth="1"/>
    <col min="6657" max="6657" width="13.625" style="1" customWidth="1"/>
    <col min="6658" max="6658" width="72.625" style="1" customWidth="1"/>
    <col min="6659" max="6661" width="14.25" style="1" customWidth="1"/>
    <col min="6662" max="6911" width="9" style="1"/>
    <col min="6912" max="6912" width="5.5" style="1" customWidth="1"/>
    <col min="6913" max="6913" width="13.625" style="1" customWidth="1"/>
    <col min="6914" max="6914" width="72.625" style="1" customWidth="1"/>
    <col min="6915" max="6917" width="14.25" style="1" customWidth="1"/>
    <col min="6918" max="7167" width="9" style="1"/>
    <col min="7168" max="7168" width="5.5" style="1" customWidth="1"/>
    <col min="7169" max="7169" width="13.625" style="1" customWidth="1"/>
    <col min="7170" max="7170" width="72.625" style="1" customWidth="1"/>
    <col min="7171" max="7173" width="14.25" style="1" customWidth="1"/>
    <col min="7174" max="7423" width="9" style="1"/>
    <col min="7424" max="7424" width="5.5" style="1" customWidth="1"/>
    <col min="7425" max="7425" width="13.625" style="1" customWidth="1"/>
    <col min="7426" max="7426" width="72.625" style="1" customWidth="1"/>
    <col min="7427" max="7429" width="14.25" style="1" customWidth="1"/>
    <col min="7430" max="7679" width="9" style="1"/>
    <col min="7680" max="7680" width="5.5" style="1" customWidth="1"/>
    <col min="7681" max="7681" width="13.625" style="1" customWidth="1"/>
    <col min="7682" max="7682" width="72.625" style="1" customWidth="1"/>
    <col min="7683" max="7685" width="14.25" style="1" customWidth="1"/>
    <col min="7686" max="7935" width="9" style="1"/>
    <col min="7936" max="7936" width="5.5" style="1" customWidth="1"/>
    <col min="7937" max="7937" width="13.625" style="1" customWidth="1"/>
    <col min="7938" max="7938" width="72.625" style="1" customWidth="1"/>
    <col min="7939" max="7941" width="14.25" style="1" customWidth="1"/>
    <col min="7942" max="8191" width="9" style="1"/>
    <col min="8192" max="8192" width="5.5" style="1" customWidth="1"/>
    <col min="8193" max="8193" width="13.625" style="1" customWidth="1"/>
    <col min="8194" max="8194" width="72.625" style="1" customWidth="1"/>
    <col min="8195" max="8197" width="14.25" style="1" customWidth="1"/>
    <col min="8198" max="8447" width="9" style="1"/>
    <col min="8448" max="8448" width="5.5" style="1" customWidth="1"/>
    <col min="8449" max="8449" width="13.625" style="1" customWidth="1"/>
    <col min="8450" max="8450" width="72.625" style="1" customWidth="1"/>
    <col min="8451" max="8453" width="14.25" style="1" customWidth="1"/>
    <col min="8454" max="8703" width="9" style="1"/>
    <col min="8704" max="8704" width="5.5" style="1" customWidth="1"/>
    <col min="8705" max="8705" width="13.625" style="1" customWidth="1"/>
    <col min="8706" max="8706" width="72.625" style="1" customWidth="1"/>
    <col min="8707" max="8709" width="14.25" style="1" customWidth="1"/>
    <col min="8710" max="8959" width="9" style="1"/>
    <col min="8960" max="8960" width="5.5" style="1" customWidth="1"/>
    <col min="8961" max="8961" width="13.625" style="1" customWidth="1"/>
    <col min="8962" max="8962" width="72.625" style="1" customWidth="1"/>
    <col min="8963" max="8965" width="14.25" style="1" customWidth="1"/>
    <col min="8966" max="9215" width="9" style="1"/>
    <col min="9216" max="9216" width="5.5" style="1" customWidth="1"/>
    <col min="9217" max="9217" width="13.625" style="1" customWidth="1"/>
    <col min="9218" max="9218" width="72.625" style="1" customWidth="1"/>
    <col min="9219" max="9221" width="14.25" style="1" customWidth="1"/>
    <col min="9222" max="9471" width="9" style="1"/>
    <col min="9472" max="9472" width="5.5" style="1" customWidth="1"/>
    <col min="9473" max="9473" width="13.625" style="1" customWidth="1"/>
    <col min="9474" max="9474" width="72.625" style="1" customWidth="1"/>
    <col min="9475" max="9477" width="14.25" style="1" customWidth="1"/>
    <col min="9478" max="9727" width="9" style="1"/>
    <col min="9728" max="9728" width="5.5" style="1" customWidth="1"/>
    <col min="9729" max="9729" width="13.625" style="1" customWidth="1"/>
    <col min="9730" max="9730" width="72.625" style="1" customWidth="1"/>
    <col min="9731" max="9733" width="14.25" style="1" customWidth="1"/>
    <col min="9734" max="9983" width="9" style="1"/>
    <col min="9984" max="9984" width="5.5" style="1" customWidth="1"/>
    <col min="9985" max="9985" width="13.625" style="1" customWidth="1"/>
    <col min="9986" max="9986" width="72.625" style="1" customWidth="1"/>
    <col min="9987" max="9989" width="14.25" style="1" customWidth="1"/>
    <col min="9990" max="10239" width="9" style="1"/>
    <col min="10240" max="10240" width="5.5" style="1" customWidth="1"/>
    <col min="10241" max="10241" width="13.625" style="1" customWidth="1"/>
    <col min="10242" max="10242" width="72.625" style="1" customWidth="1"/>
    <col min="10243" max="10245" width="14.25" style="1" customWidth="1"/>
    <col min="10246" max="10495" width="9" style="1"/>
    <col min="10496" max="10496" width="5.5" style="1" customWidth="1"/>
    <col min="10497" max="10497" width="13.625" style="1" customWidth="1"/>
    <col min="10498" max="10498" width="72.625" style="1" customWidth="1"/>
    <col min="10499" max="10501" width="14.25" style="1" customWidth="1"/>
    <col min="10502" max="10751" width="9" style="1"/>
    <col min="10752" max="10752" width="5.5" style="1" customWidth="1"/>
    <col min="10753" max="10753" width="13.625" style="1" customWidth="1"/>
    <col min="10754" max="10754" width="72.625" style="1" customWidth="1"/>
    <col min="10755" max="10757" width="14.25" style="1" customWidth="1"/>
    <col min="10758" max="11007" width="9" style="1"/>
    <col min="11008" max="11008" width="5.5" style="1" customWidth="1"/>
    <col min="11009" max="11009" width="13.625" style="1" customWidth="1"/>
    <col min="11010" max="11010" width="72.625" style="1" customWidth="1"/>
    <col min="11011" max="11013" width="14.25" style="1" customWidth="1"/>
    <col min="11014" max="11263" width="9" style="1"/>
    <col min="11264" max="11264" width="5.5" style="1" customWidth="1"/>
    <col min="11265" max="11265" width="13.625" style="1" customWidth="1"/>
    <col min="11266" max="11266" width="72.625" style="1" customWidth="1"/>
    <col min="11267" max="11269" width="14.25" style="1" customWidth="1"/>
    <col min="11270" max="11519" width="9" style="1"/>
    <col min="11520" max="11520" width="5.5" style="1" customWidth="1"/>
    <col min="11521" max="11521" width="13.625" style="1" customWidth="1"/>
    <col min="11522" max="11522" width="72.625" style="1" customWidth="1"/>
    <col min="11523" max="11525" width="14.25" style="1" customWidth="1"/>
    <col min="11526" max="11775" width="9" style="1"/>
    <col min="11776" max="11776" width="5.5" style="1" customWidth="1"/>
    <col min="11777" max="11777" width="13.625" style="1" customWidth="1"/>
    <col min="11778" max="11778" width="72.625" style="1" customWidth="1"/>
    <col min="11779" max="11781" width="14.25" style="1" customWidth="1"/>
    <col min="11782" max="12031" width="9" style="1"/>
    <col min="12032" max="12032" width="5.5" style="1" customWidth="1"/>
    <col min="12033" max="12033" width="13.625" style="1" customWidth="1"/>
    <col min="12034" max="12034" width="72.625" style="1" customWidth="1"/>
    <col min="12035" max="12037" width="14.25" style="1" customWidth="1"/>
    <col min="12038" max="12287" width="9" style="1"/>
    <col min="12288" max="12288" width="5.5" style="1" customWidth="1"/>
    <col min="12289" max="12289" width="13.625" style="1" customWidth="1"/>
    <col min="12290" max="12290" width="72.625" style="1" customWidth="1"/>
    <col min="12291" max="12293" width="14.25" style="1" customWidth="1"/>
    <col min="12294" max="12543" width="9" style="1"/>
    <col min="12544" max="12544" width="5.5" style="1" customWidth="1"/>
    <col min="12545" max="12545" width="13.625" style="1" customWidth="1"/>
    <col min="12546" max="12546" width="72.625" style="1" customWidth="1"/>
    <col min="12547" max="12549" width="14.25" style="1" customWidth="1"/>
    <col min="12550" max="12799" width="9" style="1"/>
    <col min="12800" max="12800" width="5.5" style="1" customWidth="1"/>
    <col min="12801" max="12801" width="13.625" style="1" customWidth="1"/>
    <col min="12802" max="12802" width="72.625" style="1" customWidth="1"/>
    <col min="12803" max="12805" width="14.25" style="1" customWidth="1"/>
    <col min="12806" max="13055" width="9" style="1"/>
    <col min="13056" max="13056" width="5.5" style="1" customWidth="1"/>
    <col min="13057" max="13057" width="13.625" style="1" customWidth="1"/>
    <col min="13058" max="13058" width="72.625" style="1" customWidth="1"/>
    <col min="13059" max="13061" width="14.25" style="1" customWidth="1"/>
    <col min="13062" max="13311" width="9" style="1"/>
    <col min="13312" max="13312" width="5.5" style="1" customWidth="1"/>
    <col min="13313" max="13313" width="13.625" style="1" customWidth="1"/>
    <col min="13314" max="13314" width="72.625" style="1" customWidth="1"/>
    <col min="13315" max="13317" width="14.25" style="1" customWidth="1"/>
    <col min="13318" max="13567" width="9" style="1"/>
    <col min="13568" max="13568" width="5.5" style="1" customWidth="1"/>
    <col min="13569" max="13569" width="13.625" style="1" customWidth="1"/>
    <col min="13570" max="13570" width="72.625" style="1" customWidth="1"/>
    <col min="13571" max="13573" width="14.25" style="1" customWidth="1"/>
    <col min="13574" max="13823" width="9" style="1"/>
    <col min="13824" max="13824" width="5.5" style="1" customWidth="1"/>
    <col min="13825" max="13825" width="13.625" style="1" customWidth="1"/>
    <col min="13826" max="13826" width="72.625" style="1" customWidth="1"/>
    <col min="13827" max="13829" width="14.25" style="1" customWidth="1"/>
    <col min="13830" max="14079" width="9" style="1"/>
    <col min="14080" max="14080" width="5.5" style="1" customWidth="1"/>
    <col min="14081" max="14081" width="13.625" style="1" customWidth="1"/>
    <col min="14082" max="14082" width="72.625" style="1" customWidth="1"/>
    <col min="14083" max="14085" width="14.25" style="1" customWidth="1"/>
    <col min="14086" max="14335" width="9" style="1"/>
    <col min="14336" max="14336" width="5.5" style="1" customWidth="1"/>
    <col min="14337" max="14337" width="13.625" style="1" customWidth="1"/>
    <col min="14338" max="14338" width="72.625" style="1" customWidth="1"/>
    <col min="14339" max="14341" width="14.25" style="1" customWidth="1"/>
    <col min="14342" max="14591" width="9" style="1"/>
    <col min="14592" max="14592" width="5.5" style="1" customWidth="1"/>
    <col min="14593" max="14593" width="13.625" style="1" customWidth="1"/>
    <col min="14594" max="14594" width="72.625" style="1" customWidth="1"/>
    <col min="14595" max="14597" width="14.25" style="1" customWidth="1"/>
    <col min="14598" max="14847" width="9" style="1"/>
    <col min="14848" max="14848" width="5.5" style="1" customWidth="1"/>
    <col min="14849" max="14849" width="13.625" style="1" customWidth="1"/>
    <col min="14850" max="14850" width="72.625" style="1" customWidth="1"/>
    <col min="14851" max="14853" width="14.25" style="1" customWidth="1"/>
    <col min="14854" max="15103" width="9" style="1"/>
    <col min="15104" max="15104" width="5.5" style="1" customWidth="1"/>
    <col min="15105" max="15105" width="13.625" style="1" customWidth="1"/>
    <col min="15106" max="15106" width="72.625" style="1" customWidth="1"/>
    <col min="15107" max="15109" width="14.25" style="1" customWidth="1"/>
    <col min="15110" max="15359" width="9" style="1"/>
    <col min="15360" max="15360" width="5.5" style="1" customWidth="1"/>
    <col min="15361" max="15361" width="13.625" style="1" customWidth="1"/>
    <col min="15362" max="15362" width="72.625" style="1" customWidth="1"/>
    <col min="15363" max="15365" width="14.25" style="1" customWidth="1"/>
    <col min="15366" max="15615" width="9" style="1"/>
    <col min="15616" max="15616" width="5.5" style="1" customWidth="1"/>
    <col min="15617" max="15617" width="13.625" style="1" customWidth="1"/>
    <col min="15618" max="15618" width="72.625" style="1" customWidth="1"/>
    <col min="15619" max="15621" width="14.25" style="1" customWidth="1"/>
    <col min="15622" max="15871" width="9" style="1"/>
    <col min="15872" max="15872" width="5.5" style="1" customWidth="1"/>
    <col min="15873" max="15873" width="13.625" style="1" customWidth="1"/>
    <col min="15874" max="15874" width="72.625" style="1" customWidth="1"/>
    <col min="15875" max="15877" width="14.25" style="1" customWidth="1"/>
    <col min="15878" max="16127" width="9" style="1"/>
    <col min="16128" max="16128" width="5.5" style="1" customWidth="1"/>
    <col min="16129" max="16129" width="13.625" style="1" customWidth="1"/>
    <col min="16130" max="16130" width="72.625" style="1" customWidth="1"/>
    <col min="16131" max="16133" width="14.25" style="1" customWidth="1"/>
    <col min="16134" max="16384" width="9" style="1"/>
  </cols>
  <sheetData>
    <row r="1" spans="1:5" ht="24" customHeight="1">
      <c r="A1" s="58" t="s">
        <v>107</v>
      </c>
    </row>
    <row r="2" spans="1:5" ht="42" customHeight="1">
      <c r="A2" s="82" t="s">
        <v>113</v>
      </c>
      <c r="B2" s="83"/>
      <c r="C2" s="83"/>
      <c r="D2" s="83"/>
      <c r="E2" s="83"/>
    </row>
    <row r="3" spans="1:5" ht="24.95" customHeight="1">
      <c r="E3" s="63" t="s">
        <v>96</v>
      </c>
    </row>
    <row r="4" spans="1:5" s="57" customFormat="1" ht="30" customHeight="1">
      <c r="A4" s="56" t="s">
        <v>97</v>
      </c>
      <c r="B4" s="56" t="s">
        <v>105</v>
      </c>
      <c r="C4" s="56" t="s">
        <v>106</v>
      </c>
      <c r="D4" s="56" t="s">
        <v>98</v>
      </c>
      <c r="E4" s="10" t="s">
        <v>90</v>
      </c>
    </row>
    <row r="5" spans="1:5" s="52" customFormat="1" ht="30" customHeight="1">
      <c r="A5" s="84" t="s">
        <v>99</v>
      </c>
      <c r="B5" s="84"/>
      <c r="C5" s="84"/>
      <c r="D5" s="84"/>
      <c r="E5" s="66">
        <f>E6+E7+E8</f>
        <v>19800</v>
      </c>
    </row>
    <row r="6" spans="1:5" s="55" customFormat="1" ht="50.1" customHeight="1">
      <c r="A6" s="53">
        <v>1</v>
      </c>
      <c r="B6" s="62" t="s">
        <v>103</v>
      </c>
      <c r="C6" s="62" t="s">
        <v>103</v>
      </c>
      <c r="D6" s="59" t="s">
        <v>132</v>
      </c>
      <c r="E6" s="67">
        <v>10000</v>
      </c>
    </row>
    <row r="7" spans="1:5" s="55" customFormat="1" ht="50.1" customHeight="1">
      <c r="A7" s="53">
        <v>2</v>
      </c>
      <c r="B7" s="53" t="s">
        <v>101</v>
      </c>
      <c r="C7" s="53" t="s">
        <v>110</v>
      </c>
      <c r="D7" s="54" t="s">
        <v>130</v>
      </c>
      <c r="E7" s="67">
        <v>4800</v>
      </c>
    </row>
    <row r="8" spans="1:5" s="55" customFormat="1" ht="50.1" customHeight="1">
      <c r="A8" s="53">
        <v>3</v>
      </c>
      <c r="B8" s="53" t="s">
        <v>102</v>
      </c>
      <c r="C8" s="64" t="s">
        <v>112</v>
      </c>
      <c r="D8" s="54" t="s">
        <v>116</v>
      </c>
      <c r="E8" s="67">
        <v>5000</v>
      </c>
    </row>
    <row r="10" spans="1:5" ht="27" customHeight="1"/>
    <row r="11" spans="1:5" ht="28.5" hidden="1">
      <c r="B11" s="53" t="s">
        <v>100</v>
      </c>
      <c r="C11" s="64" t="s">
        <v>111</v>
      </c>
      <c r="D11" s="54" t="s">
        <v>133</v>
      </c>
    </row>
    <row r="12" spans="1:5" ht="30" hidden="1">
      <c r="B12" s="62" t="s">
        <v>103</v>
      </c>
      <c r="C12" s="62" t="s">
        <v>103</v>
      </c>
      <c r="D12" s="59" t="s">
        <v>131</v>
      </c>
    </row>
    <row r="13" spans="1:5" hidden="1"/>
  </sheetData>
  <mergeCells count="2">
    <mergeCell ref="A2:E2"/>
    <mergeCell ref="A5:D5"/>
  </mergeCells>
  <phoneticPr fontId="12" type="noConversion"/>
  <printOptions horizontalCentered="1"/>
  <pageMargins left="0.47244094488188981" right="0.47244094488188981" top="0.47244094488188981"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5</vt:i4>
      </vt:variant>
    </vt:vector>
  </HeadingPairs>
  <TitlesOfParts>
    <vt:vector size="9" baseType="lpstr">
      <vt:lpstr>一般收支平衡表</vt:lpstr>
      <vt:lpstr>基金收支平衡表</vt:lpstr>
      <vt:lpstr>新增债券</vt:lpstr>
      <vt:lpstr>特别国债</vt:lpstr>
      <vt:lpstr>基金收支平衡表!Print_Area</vt:lpstr>
      <vt:lpstr>特别国债!Print_Area</vt:lpstr>
      <vt:lpstr>新增债券!Print_Area</vt:lpstr>
      <vt:lpstr>一般收支平衡表!Print_Area</vt:lpstr>
      <vt:lpstr>一般收支平衡表!Print_Titles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2020-09-10T13:24:11Z</cp:lastPrinted>
  <dcterms:created xsi:type="dcterms:W3CDTF">2008-09-11T17:22:00Z</dcterms:created>
  <dcterms:modified xsi:type="dcterms:W3CDTF">2020-11-12T02:30:40Z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